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worksheets/sheet4.xml" ContentType="application/vnd.openxmlformats-officedocument.spreadsheetml.worksheet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orsak\Documents\"/>
    </mc:Choice>
  </mc:AlternateContent>
  <bookViews>
    <workbookView xWindow="0" yWindow="0" windowWidth="14400" windowHeight="6231"/>
  </bookViews>
  <sheets>
    <sheet name="DASHBOARD" sheetId="2" r:id="rId1"/>
    <sheet name="DASHBOARD-Demographics" sheetId="3" r:id="rId2"/>
    <sheet name="DASHBOARD-Trending" sheetId="4" r:id="rId3"/>
    <sheet name="Core Survey" sheetId="13" r:id="rId4"/>
    <sheet name="Performance" sheetId="14" r:id="rId5"/>
    <sheet name="Partial Shutdown" sheetId="15" r:id="rId6"/>
    <sheet name="Telework &amp; Work-Life" sheetId="16" r:id="rId7"/>
    <sheet name="Demographics" sheetId="17" r:id="rId8"/>
    <sheet name="Trend Core Survey" sheetId="18" r:id="rId9"/>
    <sheet name="Item Changes" sheetId="12" r:id="rId10"/>
  </sheets>
  <externalReferences>
    <externalReference r:id="rId11"/>
    <externalReference r:id="rId12"/>
  </externalReferences>
  <definedNames>
    <definedName name="h">OFFSET([1]DASHBOARD_DEMOGRAPHICS!$E$42:$E$50, 0, 0, [1]DASHBOARD_DEMOGRAPHICS!$B$50)</definedName>
    <definedName name="LeftData" localSheetId="2">OFFSET('[2]DASHBOARD-Demographics'!$E$42:$E$50, 0, 0, '[2]DASHBOARD-Demographics'!$B$50)</definedName>
    <definedName name="LeftData" localSheetId="9">OFFSET('[2]DASHBOARD-Demographics'!$E$42:$E$50, 0, 0, '[2]DASHBOARD-Demographics'!$B$50)</definedName>
    <definedName name="LeftData">OFFSET('DASHBOARD-Demographics'!$E$42:$E$50, 0, 0, 'DASHBOARD-Demographics'!$B$50)</definedName>
    <definedName name="leftLabel" localSheetId="2">OFFSET('[2]DASHBOARD-Demographics'!$D$42:$D$50, 0, 0,'[2]DASHBOARD-Demographics'!$B$50)</definedName>
    <definedName name="leftLabel" localSheetId="9">OFFSET('[2]DASHBOARD-Demographics'!$D$42:$D$50, 0, 0,'[2]DASHBOARD-Demographics'!$B$50)</definedName>
    <definedName name="leftLabel">OFFSET('DASHBOARD-Demographics'!$D$42:$D$50, 0, 0,'DASHBOARD-Demographics'!$B$50)</definedName>
    <definedName name="nrAgencyName">DASHBOARD!$T$2:$T$3</definedName>
    <definedName name="nrChallenges">DASHBOARD!$Z$2:$Z$3</definedName>
    <definedName name="nrDemoAgeGroup">'DASHBOARD-Demographics'!$U$5:$U$10</definedName>
    <definedName name="nrDemoAgeGroupLabel">'DASHBOARD-Demographics'!$T$5:$T$10</definedName>
    <definedName name="nrDemoAgencyName">'DASHBOARD-Demographics'!$T$2:$T$3</definedName>
    <definedName name="nrDemoDisability">#REF!</definedName>
    <definedName name="nrDemoEducation">'DASHBOARD-Demographics'!$Y$5:$Y$9</definedName>
    <definedName name="nrDemoEducationLabel">'DASHBOARD-Demographics'!$X$5:$X$9</definedName>
    <definedName name="nrDemoGender">'DASHBOARD-Demographics'!$U$2:$U$3</definedName>
    <definedName name="nrDemoGrade">'DASHBOARD-Demographics'!$AG$5:$AG$12</definedName>
    <definedName name="nrDemoGradeLabel">'DASHBOARD-Demographics'!$AF$5:$AF$12</definedName>
    <definedName name="nrDemoHispanic">'DASHBOARD-Demographics'!$V$2:$V$3</definedName>
    <definedName name="nrDemoLeave">'DASHBOARD-Demographics'!$AB$2:$AB$3</definedName>
    <definedName name="nrDemoLocation">'DASHBOARD-Demographics'!$Y$2:$Y$3</definedName>
    <definedName name="nrDemoMilitary">'DASHBOARD-Demographics'!$Z$2:$Z$3</definedName>
    <definedName name="nrDemoRacial">'DASHBOARD-Demographics'!$W$5:$W$8</definedName>
    <definedName name="nrDemoRacialLabel">'DASHBOARD-Demographics'!$V$5:$V$8</definedName>
    <definedName name="nrDemoRetirement">'DASHBOARD-Demographics'!$AA$2:$AA$3</definedName>
    <definedName name="nrDemoSexual">#REF!</definedName>
    <definedName name="nrDemoSupervisory">'DASHBOARD-Demographics'!$AE$5:$AE$10</definedName>
    <definedName name="nrDemoSupervisoryLabel">'DASHBOARD-Demographics'!$AD$5:$AD$10</definedName>
    <definedName name="nrDemoYearsAgency">'DASHBOARD-Demographics'!$AA$5:$AA$12</definedName>
    <definedName name="nrDemoYearsAgencyLabel">'DASHBOARD-Demographics'!$Z$5:$Z$12</definedName>
    <definedName name="nrDemoYearsFederal">'DASHBOARD-Demographics'!$AC$5:$AC$12</definedName>
    <definedName name="nrDemoYearsFederalLabel">'DASHBOARD-Demographics'!$AB$5:$AB$12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DASHBOARD!$B$42:$C$127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'DASHBOARD-Trending'!$T$2:$T$3</definedName>
    <definedName name="nrTrendData">'DASHBOARD-Trending'!$D$42:$G$113</definedName>
    <definedName name="nrTrendLargestDecrease2014">#REF!</definedName>
    <definedName name="nrTrendLargestDecrease2016">'DASHBOARD-Trending'!$AD$4:$AE$9</definedName>
    <definedName name="nrTrendLargestDecrease2017">'DASHBOARD-Trending'!$AB$4:$AC$9</definedName>
    <definedName name="nrTrendLargestDecrease2018">'DASHBOARD-Trending'!$Z$4:$AA$9</definedName>
    <definedName name="nrTrendLargestIncrease2014">#REF!</definedName>
    <definedName name="nrTrendLargestIncrease2016">'DASHBOARD-Trending'!$X$4:$Y$9</definedName>
    <definedName name="nrTrendLargestIncrease2017">'DASHBOARD-Trending'!$V$4:$W$9</definedName>
    <definedName name="nrTrendLargestIncrease2018">'DASHBOARD-Trending'!$T$4:$U$9</definedName>
    <definedName name="nrTrendNumDecrease2014">#REF!</definedName>
    <definedName name="nrTrendNumDecrease2016">'DASHBOARD-Trending'!$Z$2:$Z$3</definedName>
    <definedName name="nrTrendNumDecrease2017">'DASHBOARD-Trending'!$X$2:$X$3</definedName>
    <definedName name="nrTrendNumDecrease2018">'DASHBOARD-Trending'!$V$2:$V$3</definedName>
    <definedName name="nrTrendNumIncrease2014">#REF!</definedName>
    <definedName name="nrTrendNumIncrease2016">'DASHBOARD-Trending'!$Y$2:$Y$3</definedName>
    <definedName name="nrTrendNumIncrease2017">'DASHBOARD-Trending'!$W$2:$W$3</definedName>
    <definedName name="nrTrendNumIncrease2018">'DASHBOARD-Trending'!$U$2:$U$3</definedName>
    <definedName name="nrTrendQuestions">'DASHBOARD-Trending'!$B$42:$C$127</definedName>
    <definedName name="_xlnm.Print_Area" localSheetId="0">DASHBOARD!$B$2:$R$40</definedName>
    <definedName name="_xlnm.Print_Area" localSheetId="1">'DASHBOARD-Demographics'!$B$2:$R$40</definedName>
    <definedName name="_xlnm.Print_Area" localSheetId="2">'DASHBOARD-Trending'!$B$2:$R$40</definedName>
    <definedName name="RightData" localSheetId="2">OFFSET('[2]DASHBOARD-Demographics'!$E$50:$E$56, 0, 0, '[2]DASHBOARD-Demographics'!$B$51)</definedName>
    <definedName name="RightData" localSheetId="9">OFFSET('[2]DASHBOARD-Demographics'!$E$50:$E$56, 0, 0, '[2]DASHBOARD-Demographics'!$B$51)</definedName>
    <definedName name="RightData">OFFSET('DASHBOARD-Demographics'!$E$50:$E$56, 0, 0, 'DASHBOARD-Demographics'!$B$51)</definedName>
    <definedName name="RightLabel" localSheetId="2">OFFSET('[2]DASHBOARD-Demographics'!$D$50:$D$56, 0, 0, '[2]DASHBOARD-Demographics'!$B$51)</definedName>
    <definedName name="RightLabel" localSheetId="9">OFFSET('[2]DASHBOARD-Demographics'!$D$50:$D$56, 0, 0, '[2]DASHBOARD-Demographics'!$B$51)</definedName>
    <definedName name="RightLabel">OFFSET('DASHBOARD-Demographics'!$D$50:$D$56, 0, 0, 'DASHBOARD-Demographics'!$B$51)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3" l="1"/>
  <c r="X7" i="3"/>
  <c r="X6" i="3"/>
  <c r="T10" i="3"/>
  <c r="T9" i="3"/>
  <c r="T8" i="3"/>
  <c r="T7" i="3"/>
  <c r="T6" i="3"/>
  <c r="AB12" i="3" l="1"/>
  <c r="AB11" i="3"/>
  <c r="AB10" i="3"/>
  <c r="AB9" i="3"/>
  <c r="AB8" i="3"/>
  <c r="AB7" i="3"/>
  <c r="AB6" i="3"/>
  <c r="Z12" i="3"/>
  <c r="Z11" i="3"/>
  <c r="Z10" i="3"/>
  <c r="Z9" i="3"/>
  <c r="Z8" i="3"/>
  <c r="Z7" i="3"/>
  <c r="Z6" i="3"/>
  <c r="U38" i="4" l="1"/>
  <c r="U37" i="4"/>
  <c r="U36" i="4"/>
  <c r="U35" i="4"/>
  <c r="U34" i="4"/>
  <c r="V32" i="4" s="1"/>
  <c r="U33" i="4"/>
  <c r="V31" i="4" s="1"/>
  <c r="U32" i="4"/>
  <c r="D34" i="4" s="1"/>
  <c r="U31" i="4"/>
  <c r="D16" i="4" s="1"/>
  <c r="Y29" i="4"/>
  <c r="X29" i="4"/>
  <c r="W29" i="4"/>
  <c r="Y28" i="4"/>
  <c r="X28" i="4"/>
  <c r="W28" i="4"/>
  <c r="Y27" i="4"/>
  <c r="X27" i="4"/>
  <c r="W27" i="4"/>
  <c r="Y26" i="4"/>
  <c r="X26" i="4"/>
  <c r="W26" i="4"/>
  <c r="AF25" i="4"/>
  <c r="AE25" i="4"/>
  <c r="AC25" i="4"/>
  <c r="AF24" i="4"/>
  <c r="AE24" i="4"/>
  <c r="AC24" i="4"/>
  <c r="AF23" i="4"/>
  <c r="AE23" i="4"/>
  <c r="AC23" i="4"/>
  <c r="AF22" i="4"/>
  <c r="AE22" i="4"/>
  <c r="AC22" i="4"/>
  <c r="AF21" i="4"/>
  <c r="AE21" i="4"/>
  <c r="AC21" i="4"/>
  <c r="AF12" i="4"/>
  <c r="AE12" i="4"/>
  <c r="AF14" i="4" s="1"/>
  <c r="AD12" i="4"/>
  <c r="AC12" i="4"/>
  <c r="Z24" i="4" s="1"/>
  <c r="AB12" i="4"/>
  <c r="AA12" i="4"/>
  <c r="AA14" i="4" s="1"/>
  <c r="Z12" i="4"/>
  <c r="Y12" i="4"/>
  <c r="Y14" i="4" s="1"/>
  <c r="Y22" i="4"/>
  <c r="AG22" i="4" s="1"/>
  <c r="X12" i="4"/>
  <c r="W12" i="4"/>
  <c r="W14" i="4" s="1"/>
  <c r="V12" i="4"/>
  <c r="AF11" i="4"/>
  <c r="AE11" i="4"/>
  <c r="X20" i="4" s="1"/>
  <c r="AD11" i="4"/>
  <c r="AC11" i="4"/>
  <c r="W19" i="4" s="1"/>
  <c r="AA19" i="4" s="1"/>
  <c r="AB11" i="4"/>
  <c r="AA11" i="4"/>
  <c r="Y18" i="4" s="1"/>
  <c r="AG18" i="4" s="1"/>
  <c r="Z11" i="4"/>
  <c r="AJ16" i="4" s="1"/>
  <c r="Y11" i="4"/>
  <c r="X17" i="4" s="1"/>
  <c r="AF17" i="4" s="1"/>
  <c r="X11" i="4"/>
  <c r="W11" i="4"/>
  <c r="Z16" i="4" s="1"/>
  <c r="V11" i="4"/>
  <c r="C53" i="3"/>
  <c r="C52" i="3"/>
  <c r="B51" i="3"/>
  <c r="B50" i="3"/>
  <c r="E49" i="3"/>
  <c r="D49" i="3"/>
  <c r="AG32" i="3"/>
  <c r="AF32" i="3"/>
  <c r="AC32" i="3"/>
  <c r="AB32" i="3"/>
  <c r="AA32" i="3"/>
  <c r="E48" i="3"/>
  <c r="D48" i="3"/>
  <c r="AG31" i="3"/>
  <c r="AF31" i="3"/>
  <c r="AC31" i="3"/>
  <c r="AB31" i="3"/>
  <c r="AA31" i="3"/>
  <c r="E47" i="3"/>
  <c r="D47" i="3"/>
  <c r="AG30" i="3"/>
  <c r="AF30" i="3"/>
  <c r="AE30" i="3"/>
  <c r="AD30" i="3"/>
  <c r="AC30" i="3"/>
  <c r="AA30" i="3"/>
  <c r="Z30" i="3"/>
  <c r="U30" i="3"/>
  <c r="E46" i="3" s="1"/>
  <c r="AG29" i="3"/>
  <c r="AF29" i="3"/>
  <c r="AE29" i="3"/>
  <c r="AD29" i="3"/>
  <c r="AC29" i="3"/>
  <c r="AB29" i="3"/>
  <c r="AA29" i="3"/>
  <c r="Y29" i="3"/>
  <c r="E45" i="3" s="1"/>
  <c r="X29" i="3"/>
  <c r="U29" i="3"/>
  <c r="T29" i="3"/>
  <c r="AG28" i="3"/>
  <c r="AF28" i="3"/>
  <c r="AE28" i="3"/>
  <c r="AD28" i="3"/>
  <c r="AC28" i="3"/>
  <c r="AA28" i="3"/>
  <c r="Z28" i="3"/>
  <c r="Y28" i="3"/>
  <c r="X28" i="3"/>
  <c r="W28" i="3"/>
  <c r="V28" i="3"/>
  <c r="U28" i="3"/>
  <c r="AG27" i="3"/>
  <c r="E51" i="3" s="1"/>
  <c r="AF27" i="3"/>
  <c r="AE27" i="3"/>
  <c r="AD27" i="3"/>
  <c r="AC27" i="3"/>
  <c r="AB27" i="3"/>
  <c r="AA27" i="3"/>
  <c r="Y27" i="3"/>
  <c r="X27" i="3"/>
  <c r="W27" i="3"/>
  <c r="V27" i="3"/>
  <c r="U27" i="3"/>
  <c r="T27" i="3"/>
  <c r="AG26" i="3"/>
  <c r="E50" i="3" s="1"/>
  <c r="AF26" i="3"/>
  <c r="AE26" i="3"/>
  <c r="AD26" i="3"/>
  <c r="AC26" i="3"/>
  <c r="AA26" i="3"/>
  <c r="Z26" i="3"/>
  <c r="Y26" i="3"/>
  <c r="X26" i="3"/>
  <c r="W26" i="3"/>
  <c r="V26" i="3"/>
  <c r="U26" i="3"/>
  <c r="T26" i="3"/>
  <c r="Z32" i="3"/>
  <c r="Z31" i="3"/>
  <c r="D55" i="3" s="1"/>
  <c r="AB30" i="3"/>
  <c r="T30" i="3"/>
  <c r="D46" i="3" s="1"/>
  <c r="Z29" i="3"/>
  <c r="AB28" i="3"/>
  <c r="T28" i="3"/>
  <c r="Z27" i="3"/>
  <c r="AB26" i="3"/>
  <c r="W54" i="2"/>
  <c r="V54" i="2"/>
  <c r="V56" i="2" s="1"/>
  <c r="U54" i="2"/>
  <c r="T54" i="2"/>
  <c r="U56" i="2" s="1"/>
  <c r="S54" i="2"/>
  <c r="R54" i="2"/>
  <c r="S56" i="2" s="1"/>
  <c r="Q54" i="2"/>
  <c r="P54" i="2"/>
  <c r="Q56" i="2" s="1"/>
  <c r="O54" i="2"/>
  <c r="N54" i="2"/>
  <c r="N56" i="2" s="1"/>
  <c r="O56" i="2"/>
  <c r="M54" i="2"/>
  <c r="W53" i="2"/>
  <c r="V53" i="2"/>
  <c r="V55" i="2" s="1"/>
  <c r="U53" i="2"/>
  <c r="T53" i="2"/>
  <c r="U55" i="2" s="1"/>
  <c r="S53" i="2"/>
  <c r="R53" i="2"/>
  <c r="R55" i="2" s="1"/>
  <c r="Q53" i="2"/>
  <c r="P53" i="2"/>
  <c r="Q55" i="2" s="1"/>
  <c r="O53" i="2"/>
  <c r="N53" i="2"/>
  <c r="N55" i="2" s="1"/>
  <c r="M53" i="2"/>
  <c r="E43" i="3"/>
  <c r="AB13" i="4"/>
  <c r="AD13" i="4"/>
  <c r="X22" i="4"/>
  <c r="AB22" i="4" s="1"/>
  <c r="T55" i="2"/>
  <c r="E53" i="3" l="1"/>
  <c r="E54" i="3"/>
  <c r="D56" i="3"/>
  <c r="D51" i="3"/>
  <c r="E42" i="3"/>
  <c r="E52" i="3"/>
  <c r="E44" i="3"/>
  <c r="E56" i="3"/>
  <c r="D50" i="3"/>
  <c r="E55" i="3"/>
  <c r="D42" i="3"/>
  <c r="D44" i="3"/>
  <c r="D43" i="3"/>
  <c r="D45" i="3"/>
  <c r="D53" i="3"/>
  <c r="D54" i="3"/>
  <c r="D52" i="3"/>
  <c r="Z22" i="4"/>
  <c r="T56" i="2"/>
  <c r="X25" i="4"/>
  <c r="AB25" i="4" s="1"/>
  <c r="Y23" i="4"/>
  <c r="AG23" i="4" s="1"/>
  <c r="W25" i="4"/>
  <c r="AA25" i="4" s="1"/>
  <c r="X14" i="4"/>
  <c r="W21" i="4"/>
  <c r="AA21" i="4" s="1"/>
  <c r="Y17" i="4"/>
  <c r="AC17" i="4" s="1"/>
  <c r="AB14" i="4"/>
  <c r="X24" i="4"/>
  <c r="AB24" i="4" s="1"/>
  <c r="W23" i="4"/>
  <c r="AA23" i="4" s="1"/>
  <c r="AD14" i="4"/>
  <c r="X23" i="4"/>
  <c r="AB23" i="4" s="1"/>
  <c r="Y24" i="4"/>
  <c r="AG24" i="4" s="1"/>
  <c r="Z23" i="4"/>
  <c r="X21" i="4"/>
  <c r="AB21" i="4" s="1"/>
  <c r="W22" i="4"/>
  <c r="AA22" i="4" s="1"/>
  <c r="Z14" i="4"/>
  <c r="Y25" i="4"/>
  <c r="AG25" i="4" s="1"/>
  <c r="AE14" i="4"/>
  <c r="Z21" i="4"/>
  <c r="Y21" i="4"/>
  <c r="AG21" i="4" s="1"/>
  <c r="AC14" i="4"/>
  <c r="Z25" i="4"/>
  <c r="W24" i="4"/>
  <c r="AA24" i="4" s="1"/>
  <c r="Y13" i="4"/>
  <c r="AC18" i="4"/>
  <c r="W18" i="4"/>
  <c r="AA13" i="4"/>
  <c r="AB17" i="4"/>
  <c r="AG17" i="4"/>
  <c r="X18" i="4"/>
  <c r="AB18" i="4" s="1"/>
  <c r="Z13" i="4"/>
  <c r="Z18" i="4"/>
  <c r="W20" i="4"/>
  <c r="W17" i="4"/>
  <c r="AE19" i="4"/>
  <c r="Z19" i="4"/>
  <c r="Y19" i="4"/>
  <c r="X19" i="4"/>
  <c r="AC13" i="4"/>
  <c r="AB20" i="4"/>
  <c r="AF20" i="4"/>
  <c r="Z20" i="4"/>
  <c r="AE13" i="4"/>
  <c r="Y20" i="4"/>
  <c r="AF13" i="4"/>
  <c r="Z17" i="4"/>
  <c r="AI16" i="4"/>
  <c r="Y16" i="4"/>
  <c r="X13" i="4"/>
  <c r="X16" i="4"/>
  <c r="W13" i="4"/>
  <c r="W16" i="4"/>
  <c r="W56" i="2"/>
  <c r="O55" i="2"/>
  <c r="R56" i="2"/>
  <c r="P56" i="2"/>
  <c r="W55" i="2"/>
  <c r="S55" i="2"/>
  <c r="P55" i="2"/>
  <c r="AA18" i="4" l="1"/>
  <c r="AE18" i="4"/>
  <c r="AF18" i="4"/>
  <c r="AB19" i="4"/>
  <c r="AF19" i="4"/>
  <c r="AA16" i="4"/>
  <c r="AE16" i="4"/>
  <c r="AG19" i="4"/>
  <c r="AC19" i="4"/>
  <c r="AA17" i="4"/>
  <c r="AE17" i="4"/>
  <c r="AA20" i="4"/>
  <c r="AE20" i="4"/>
  <c r="AB16" i="4"/>
  <c r="AF16" i="4"/>
  <c r="AG20" i="4"/>
  <c r="AC20" i="4"/>
  <c r="AG16" i="4"/>
  <c r="AC16" i="4"/>
</calcChain>
</file>

<file path=xl/sharedStrings.xml><?xml version="1.0" encoding="utf-8"?>
<sst xmlns="http://schemas.openxmlformats.org/spreadsheetml/2006/main" count="2504" uniqueCount="405">
  <si>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</si>
  <si>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</si>
  <si>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</si>
  <si>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</si>
  <si>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</si>
  <si>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</si>
  <si>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</si>
  <si>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</si>
  <si>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</si>
  <si>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</si>
  <si>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</si>
  <si>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</si>
  <si>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Item</t>
  </si>
  <si>
    <t>Percent</t>
  </si>
  <si>
    <t>i</t>
  </si>
  <si>
    <t>itemtext</t>
  </si>
  <si>
    <t>I am given a real opportunity to improve my skills in my organization.</t>
  </si>
  <si>
    <t>2019 ENGAGEMENT INDEX</t>
  </si>
  <si>
    <t>I have enough information to do my job well.</t>
  </si>
  <si>
    <t>LEADERS LEAD</t>
  </si>
  <si>
    <t>I feel encouraged to come up with new and better ways of doing things.</t>
  </si>
  <si>
    <t>SUPERVISORS</t>
  </si>
  <si>
    <t>My work gives me a feeling of personal accomplishment.</t>
  </si>
  <si>
    <t>INTRINSIC WORK EXPERIENCE</t>
  </si>
  <si>
    <t>I like the kind of work I do.</t>
  </si>
  <si>
    <t>Highest % Positive</t>
  </si>
  <si>
    <t>Highest % Positive Items</t>
  </si>
  <si>
    <t>I know what is expected of me on the job.</t>
  </si>
  <si>
    <t>Lowest % Positive</t>
  </si>
  <si>
    <t>Lowest % Positive Items</t>
  </si>
  <si>
    <t>When needed I am willing to put in the extra effort to get a job done.</t>
  </si>
  <si>
    <t>Highest % Negative</t>
  </si>
  <si>
    <t>Highest % Negative Items</t>
  </si>
  <si>
    <t>I am constantly looking for ways to do my job better.</t>
  </si>
  <si>
    <t>Lowest % Negative</t>
  </si>
  <si>
    <t>Lowest % Negative Items</t>
  </si>
  <si>
    <t>Highest % Strongly Agree</t>
  </si>
  <si>
    <t>Highest % Strongly Agree Items</t>
  </si>
  <si>
    <t>My workload is reasonable.</t>
  </si>
  <si>
    <t>Highest % Strongly Disagree</t>
  </si>
  <si>
    <t>Highest % Strongly Disagree Items</t>
  </si>
  <si>
    <t>My talents are used well in the workplace.</t>
  </si>
  <si>
    <t>Top Chart</t>
  </si>
  <si>
    <t>I know how my work relates to the agency's goals.</t>
  </si>
  <si>
    <t>Bottom Chart</t>
  </si>
  <si>
    <t>The work I do is important.</t>
  </si>
  <si>
    <t>My performance appraisal is a fair reflection of my performance.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</si>
  <si>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</si>
  <si>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</si>
  <si>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</si>
  <si>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</si>
  <si>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</si>
  <si>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</si>
  <si>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</si>
  <si>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</si>
  <si>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</si>
  <si>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Employees in my work unit share job knowledge with each other.</t>
  </si>
  <si>
    <t>The skill level in my work unit has improved in the past year.</t>
  </si>
  <si>
    <t>How would you rate the overall quality of work done by your work unit?</t>
  </si>
  <si>
    <t>My work unit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</si>
  <si>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</si>
  <si>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</si>
  <si>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</si>
  <si>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</si>
  <si>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Employees are protected from health and safety hazards on the job.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</si>
  <si>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</si>
  <si>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</si>
  <si>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</si>
  <si>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</si>
  <si>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</si>
  <si>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supports my need to balance work and other life issues.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</si>
  <si>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</si>
  <si>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</si>
  <si>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</si>
  <si>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</si>
  <si>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</si>
  <si>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</si>
  <si>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My supervisor treats me with respect.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</si>
  <si>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</si>
  <si>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</si>
  <si>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</si>
  <si>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</si>
  <si>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</si>
  <si>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</si>
  <si>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</si>
  <si>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</si>
  <si>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</si>
  <si>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</si>
  <si>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I have a high level of respect for my organization's senior leaders.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</si>
  <si>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</si>
  <si>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</si>
  <si>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</si>
  <si>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</si>
  <si>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</si>
  <si>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</si>
  <si>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</si>
  <si>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</si>
  <si>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Please select the response below that BEST describes your current teleworking schedule.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</si>
  <si>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</si>
  <si>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</si>
  <si>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</si>
  <si>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</si>
  <si>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</si>
  <si>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</si>
  <si>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</si>
  <si>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</si>
  <si>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Age Group</t>
  </si>
  <si>
    <t>Racial Category</t>
  </si>
  <si>
    <t>Education</t>
  </si>
  <si>
    <t>Agency Tenure</t>
  </si>
  <si>
    <t>Federal Government Tenure</t>
  </si>
  <si>
    <t>Supervisory Status</t>
  </si>
  <si>
    <t>Pay Category/Grade</t>
  </si>
  <si>
    <t>Federal Tenure</t>
  </si>
  <si>
    <t>Increases2</t>
  </si>
  <si>
    <t>Decreases2</t>
  </si>
  <si>
    <t>Increases3</t>
  </si>
  <si>
    <t>Decreases3</t>
  </si>
  <si>
    <t>Diff2</t>
  </si>
  <si>
    <t>Diff3</t>
  </si>
  <si>
    <t>Diff4</t>
  </si>
  <si>
    <t>Largest Increases since 2018</t>
  </si>
  <si>
    <t>Largest Increases in Percent Positive since 2018</t>
  </si>
  <si>
    <t>Largest Increases since 2017</t>
  </si>
  <si>
    <t>Largest Increases in Percent Positive since 2017</t>
  </si>
  <si>
    <t>Largest Increases since 2016</t>
  </si>
  <si>
    <t>Largest Increases in Percent Positive since 2016</t>
  </si>
  <si>
    <t>Largest Decreases since 2018</t>
  </si>
  <si>
    <t>Largest Decreases in Percent Positive since 2018</t>
  </si>
  <si>
    <t>Largest Decreases since 2017</t>
  </si>
  <si>
    <t>Largest Decreases in Percent Positive since 2017</t>
  </si>
  <si>
    <t>Largest Decreases since 2016</t>
  </si>
  <si>
    <t>Largest Decreases in Percent Positive since 2016</t>
  </si>
  <si>
    <t>Pos2016</t>
  </si>
  <si>
    <t>Pos2017</t>
  </si>
  <si>
    <t>Pos2018</t>
  </si>
  <si>
    <t>I have sufficient resources (for example, people, materials, budget) to get my job done.</t>
  </si>
  <si>
    <t>Physical conditions (for example, noise level, temperature, lighting, cleanliness in the workplace) allow employees to perform their jobs well.</t>
  </si>
  <si>
    <t>In my most recent performance appraisal, I understood what I had to do to be rated at different performance levels (for example, Fully Successful, Outstanding).</t>
  </si>
  <si>
    <t>Policies and programs promote diversity in the workplace (for example, recruiting minorities and women, training in awareness of diversity issues, mentoring).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</si>
  <si>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</si>
  <si>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Managers promote communication among different work units (for example, about projects, goals, needed resources).</t>
  </si>
  <si>
    <t xml:space="preserve">Office of Personnel Management Federal Employee Viewpoint Survey 
2019 Item Change Summary
</t>
  </si>
  <si>
    <t>2019 Item Text and Response Options</t>
  </si>
  <si>
    <t>2018 Item Text and Response Options</t>
  </si>
  <si>
    <t>(72) Currently, in my work unit poor performers usually:
 • Remain in the work unit and improve their performance over time
 • Remain in the work unit and continue to underperform
 • Leave the work unit - removed or transferred
 • Leave the work unit - quit
 • There are no poor performers in my work unit
 • Do not know</t>
  </si>
  <si>
    <t>(73) Which of the following best describes the impact of the partial government shutdown (December 22, 2018 – January 25, 2019) on your working/pay status?
 • The shutdown had no impact on my working/pay status
 • I did not work and did not receive pay until after the lapse ended
 • I worked some of the shutdown but did not receive pay until after the lapse ended
 • I worked for the entirety of the shutdown but did not receive pay until after the lapse ended
 • Other, not listed above</t>
  </si>
  <si>
    <t>(74) How was your everyday work impacted during (if you worked) or after the partial government shutdown?
 • It had no impact 
 • A slightly negative impact 
 • A moderately negative impact 
 • A very negative impact 
 • An extremely negative impact</t>
  </si>
  <si>
    <t>(73-78) How satisfied are you with the following Work/Life programs in your agency?</t>
  </si>
  <si>
    <t>(74) Alternative Work Schedules (AWS, for example, compressed work schedule or flexible work schedule)</t>
  </si>
  <si>
    <t>(76) Employee Assistance Program (EAP, for example, short-term counseling, referral services, legal services, information services)</t>
  </si>
  <si>
    <t>(77) Child Care Programs (for example, child care center, parenting classes and support groups, back-up care, flexible spending account)</t>
  </si>
  <si>
    <t>(78) Elder Care Programs (for example, elder/adult care, support groups, speakers)</t>
  </si>
  <si>
    <t xml:space="preserve">  • Very satisfied
  • Satisfied
  • Neither Satisfied nor Dissatisfied
  • Dissatisfied
  • Very Dissatisfied
  • I choose not to participate in these programs
  • These programs are not available to me
  • I am unaware of these programs </t>
  </si>
  <si>
    <t>(80) What is your supervisory status? 
  • Non-Supervisor : You do not supervise other employees.
  • Team Leader: You are not an official supervisor; you provide employees with day-to-day guidance in work projects, but do not have supervisory responsibilities or conduct performance appraisals. 
  • Supervisor: You are a first-line supervisor who is responsible for employees' performance appraisals and leave approval.
  • Manager: You are in a management position and supervise one or more supervisors.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</t>
  </si>
  <si>
    <t xml:space="preserve">(87) How long have you been with your current agency (for example, Department of Justice, Environmental Protection Agency)? 
 • Less than 1 year 
 • 1 to 3 years 
 • 4 to 5 years 
 • 6 to 10 years 
 • 11 to 20 years 
 • More than 20 years
</t>
  </si>
  <si>
    <t>(82) Are you Hispanic or Latino? 
 • Yes 
 • No</t>
  </si>
  <si>
    <t>Not in 2018 OPM FEVS</t>
  </si>
  <si>
    <t>(75) In what ways did the partial government shutdown negatively affect your work?  (Check all that apply)
 • Unmanageable workload
 • Missed deadlines
 • Unrecoverable loss of work 
 • Reduced customer service
 • Delayed work
 • Reduced work quality
 • Cutback of critical work 
 • Time lost in restarting work
 • Unmet statutory requirements 
 • Other</t>
  </si>
  <si>
    <t>(77) My agency provided the support (e.g., communication, assistance, guidance) I needed during the partial government shutdown.
 • Strongly Agree
 • Agree 
 • Neither Agree nor Disagree 
 • Disagree 
 • Strongly Disagree
 • No support required</t>
  </si>
  <si>
    <t>(79) How satisfied are you with the Telework program in your agency? 
 • Very satisfied
 • Satisfied
 • Neither Satisfied nor Dissatisfied
 • Dissatisfied
 • Very Dissatisfied
 • I choose not to participate in this program
 • This program is not available to me
 • I am unaware of this program</t>
  </si>
  <si>
    <r>
      <t xml:space="preserve">(80) Which of the following Work-Life programs have you participated in or used at your agency within the last 12 months? (Mark all that apply):
 • </t>
    </r>
    <r>
      <rPr>
        <b/>
        <sz val="11"/>
        <color theme="1"/>
        <rFont val="Calibri"/>
        <family val="2"/>
        <scheme val="minor"/>
      </rPr>
      <t>Alternative Work Schedules</t>
    </r>
    <r>
      <rPr>
        <sz val="11"/>
        <color theme="1"/>
        <rFont val="Calibri"/>
        <family val="2"/>
        <scheme val="minor"/>
      </rPr>
      <t xml:space="preserve"> (for example, compressed work schedule, flexible work schedule)
 • </t>
    </r>
    <r>
      <rPr>
        <b/>
        <sz val="11"/>
        <color theme="1"/>
        <rFont val="Calibri"/>
        <family val="2"/>
        <scheme val="minor"/>
      </rPr>
      <t>Health and Wellness Programs</t>
    </r>
    <r>
      <rPr>
        <sz val="11"/>
        <color theme="1"/>
        <rFont val="Calibri"/>
        <family val="2"/>
        <scheme val="minor"/>
      </rPr>
      <t xml:space="preserve"> (for example, onsite exercise, flu vaccination, medical screening, CPR training, Health and wellness fair)
 • </t>
    </r>
    <r>
      <rPr>
        <b/>
        <sz val="11"/>
        <color theme="1"/>
        <rFont val="Calibri"/>
        <family val="2"/>
        <scheme val="minor"/>
      </rPr>
      <t>Employee Assistance Program – EAP</t>
    </r>
    <r>
      <rPr>
        <sz val="11"/>
        <color theme="1"/>
        <rFont val="Calibri"/>
        <family val="2"/>
        <scheme val="minor"/>
      </rPr>
      <t xml:space="preserve"> (for example, short-term counseling, referral services, legal services, information services)
 • </t>
    </r>
    <r>
      <rPr>
        <b/>
        <sz val="11"/>
        <color theme="1"/>
        <rFont val="Calibri"/>
        <family val="2"/>
        <scheme val="minor"/>
      </rPr>
      <t>Child Care Programs</t>
    </r>
    <r>
      <rPr>
        <sz val="11"/>
        <color theme="1"/>
        <rFont val="Calibri"/>
        <family val="2"/>
        <scheme val="minor"/>
      </rPr>
      <t xml:space="preserve"> (for example, child care center, parenting classes and support groups, back-up care, subsidy, flexible spending account)
 • </t>
    </r>
    <r>
      <rPr>
        <b/>
        <sz val="11"/>
        <color theme="1"/>
        <rFont val="Calibri"/>
        <family val="2"/>
        <scheme val="minor"/>
      </rPr>
      <t>Elder Care Programs</t>
    </r>
    <r>
      <rPr>
        <sz val="11"/>
        <color theme="1"/>
        <rFont val="Calibri"/>
        <family val="2"/>
        <scheme val="minor"/>
      </rPr>
      <t xml:space="preserve"> (for example, elder/adult care, support groups, resources)
 • </t>
    </r>
    <r>
      <rPr>
        <b/>
        <sz val="11"/>
        <color theme="1"/>
        <rFont val="Calibri"/>
        <family val="2"/>
        <scheme val="minor"/>
      </rPr>
      <t>None listed above</t>
    </r>
  </si>
  <si>
    <t>(81-85) How satisfied are you with the following Work-Life programs in your agency?</t>
  </si>
  <si>
    <t>(81) Alternative Work Schedules (for example, compressed work schedule, flexible work schedule)</t>
  </si>
  <si>
    <t>(83) Employee Assistance Program - EAP (for example, short-term counseling, referral services, legal services, information services)</t>
  </si>
  <si>
    <t>(84) Child Care Programs (for example, child care center, parenting classes and support groups, back-up care, subsidy, flexible spending account)</t>
  </si>
  <si>
    <t>(85) Elder Care Programs (for example, elder/adult care, support groups, resources)</t>
  </si>
  <si>
    <t>(87) What is your supervisory status? 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
  • Manager:  You are in a management position and supervise one or more supervisors.
  • Supervisor:  You are a first-line supervisor who is responsible for employees' performance appraisals and leave approval.
  • Team Leader: You are not an official supervisor; you provide employees with day-to-day guidance in work projects, but do not have supervisory responsibilities or conduct performance appraisals. 
  • Non-Supervisor : You do not supervise other employees.</t>
  </si>
  <si>
    <t>(91) How long have you been with your current agency (for example, Department of Justice, Environmental Protection Agency)? 
 • Less than 1 year 
 • 1 to 3 years 
 • 4 to 5 years 
 • 6 to 10 years 
 • 11 to 14 years
 • 15 to 20 years 
 • More than 20 years</t>
  </si>
  <si>
    <t>(94) Are you of Hispanic,  Latino, or Spanish origin? 
 • Yes
 • No</t>
  </si>
  <si>
    <t>Pos2019</t>
  </si>
  <si>
    <t>Senior leaders demonstrate support for Work-Life programs.</t>
  </si>
  <si>
    <t>Currently, in my work unit poor performers usually:</t>
  </si>
  <si>
    <t>How was your everyday work impacted during (if you worked) or after the partial government shutdown?</t>
  </si>
  <si>
    <t>Are you looking for another job because of the partial government shutdown?</t>
  </si>
  <si>
    <t>My agency provided the support (e.g., communication, assistance, guidance) I needed during the partial government shutdown.</t>
  </si>
  <si>
    <t>How satisfied are you with the Telework program in your agency?</t>
  </si>
  <si>
    <t>Which of the following Work-Life programs have you participated in or used at your agency within the last 12 months? (Mark all that apply):</t>
  </si>
  <si>
    <r>
      <t xml:space="preserve">(76) Are you looking for another job because of the partial government shutdown?
 • I am looking for another job </t>
    </r>
    <r>
      <rPr>
        <b/>
        <u/>
        <sz val="11"/>
        <color theme="1"/>
        <rFont val="Calibri"/>
        <family val="2"/>
        <scheme val="minor"/>
      </rPr>
      <t>specifically</t>
    </r>
    <r>
      <rPr>
        <sz val="11"/>
        <color theme="1"/>
        <rFont val="Calibri"/>
        <family val="2"/>
        <scheme val="minor"/>
      </rPr>
      <t xml:space="preserve"> because of the shutdown
 • I am looking for another job, but the shutdown is </t>
    </r>
    <r>
      <rPr>
        <b/>
        <u/>
        <sz val="11"/>
        <color theme="1"/>
        <rFont val="Calibri"/>
        <family val="2"/>
        <scheme val="minor"/>
      </rPr>
      <t>only one</t>
    </r>
    <r>
      <rPr>
        <sz val="11"/>
        <color theme="1"/>
        <rFont val="Calibri"/>
        <family val="2"/>
        <scheme val="minor"/>
      </rPr>
      <t xml:space="preserve"> of the reasons
 • I am looking for another job, but the shutdown had </t>
    </r>
    <r>
      <rPr>
        <b/>
        <u/>
        <sz val="11"/>
        <color theme="1"/>
        <rFont val="Calibri"/>
        <family val="2"/>
        <scheme val="minor"/>
      </rPr>
      <t>no influence</t>
    </r>
    <r>
      <rPr>
        <sz val="11"/>
        <color theme="1"/>
        <rFont val="Calibri"/>
        <family val="2"/>
        <scheme val="minor"/>
      </rPr>
      <t xml:space="preserve"> on that decision
 • I am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looking for another job currently</t>
    </r>
  </si>
  <si>
    <t>Bachelor's Degree</t>
  </si>
  <si>
    <t>(73) How satisfied are you with the following Work/Life programs in your agency? Telework
 • Very satisfied
 • Satisfied
 • Neither Satisfied nor Dissatisfied
 • Dissatisfied
 • Very Dissatisfied
 • I choose not to participate in these programs
 • These programs are not available to me
 • I am unaware of these programs</t>
  </si>
  <si>
    <t>U.S. Office of Special Counsel</t>
  </si>
  <si>
    <t>CENSUS</t>
  </si>
  <si>
    <t>May 23 - July 5, 2019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</si>
  <si>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</si>
  <si>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</si>
  <si>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</si>
  <si>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Policies and programs promote diversity in the workplace.</t>
  </si>
  <si>
    <t>Prohibited Personnel Practices are not tolerated.</t>
  </si>
  <si>
    <t>Managers promote communication among different work units.</t>
  </si>
  <si>
    <t>How satisfied are you with your involvement in decisions that affect your work?</t>
  </si>
  <si>
    <t>Which of the following best describes the impact of the partial government shutdown (December 22, 2018 - January 25, 2019) on your working/pay status?</t>
  </si>
  <si>
    <t>In what ways did the partial government shutdown negatively affect your work? (Check all that apply)</t>
  </si>
  <si>
    <t>How satisfied are you with the following Work-Life programs in your agency? Alternative Work Schedules</t>
  </si>
  <si>
    <t>How satisfied are you with the following Work-Life programs in your agency? Health and Wellness Programs</t>
  </si>
  <si>
    <t>How satisfied are you with the following Work-Life programs in your agency? Employee Assistance Program - EAP</t>
  </si>
  <si>
    <t>How satisfied are you with the following Work-Life programs in your agency? Child Care Programs</t>
  </si>
  <si>
    <t>How satisfied are you with the following Work-Life programs in your agency? Elder Care Programs</t>
  </si>
  <si>
    <t>White</t>
  </si>
  <si>
    <t>Senior Leader</t>
  </si>
  <si>
    <t>Federal Wage System</t>
  </si>
  <si>
    <t>Black or African American</t>
  </si>
  <si>
    <t>Manager</t>
  </si>
  <si>
    <t>GS 1-6</t>
  </si>
  <si>
    <t>All other races</t>
  </si>
  <si>
    <t>Supervisor</t>
  </si>
  <si>
    <t>GS 7-12</t>
  </si>
  <si>
    <t>Team Leader</t>
  </si>
  <si>
    <t>GS 13-15</t>
  </si>
  <si>
    <t>Non-Supervisor</t>
  </si>
  <si>
    <t>Senior Executive Service</t>
  </si>
  <si>
    <t>Senior Level (SL) or Scientific or Professional (ST)</t>
  </si>
  <si>
    <t>Other</t>
  </si>
  <si>
    <t>Increases4</t>
  </si>
  <si>
    <t>Decreases4</t>
  </si>
  <si>
    <t>Response
Type</t>
  </si>
  <si>
    <t>Item Text</t>
  </si>
  <si>
    <t>Percent
Positive
%</t>
  </si>
  <si>
    <t>Strongly
Agree/ Very
Good/ Very
Satisfied
%</t>
  </si>
  <si>
    <t>Agree/
Good/
Satisfied
%</t>
  </si>
  <si>
    <t>Neither
Agree nor
Disagree/
Fair/ Neither
Satisfied 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</si>
  <si>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</si>
  <si>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</si>
  <si>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</si>
  <si>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</si>
  <si>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</si>
  <si>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</si>
  <si>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</si>
  <si>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</si>
  <si>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</si>
  <si>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</si>
  <si>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Agree-disagree</t>
  </si>
  <si>
    <t>*I am given a real opportunity to improve my skills in my organization.</t>
  </si>
  <si>
    <t>N/A</t>
  </si>
  <si>
    <t>*My workload is reasonable.</t>
  </si>
  <si>
    <t>*My talents are used well in the workplace.</t>
  </si>
  <si>
    <t>*I know how my work relates to the agency's goals.</t>
  </si>
  <si>
    <t>*I can disclose a suspected violation of any law, rule or regulation without fear of reprisal.</t>
  </si>
  <si>
    <t>*The people I work with cooperate to get the job done.</t>
  </si>
  <si>
    <t>*In my work unit, differences in performance are recognized in a meaningful way.</t>
  </si>
  <si>
    <t>Good-poor</t>
  </si>
  <si>
    <t>*My work unit has the job-relevant knowledge and skills necessary to accomplish organizational goals.</t>
  </si>
  <si>
    <t>*I recommend my organization as a good place to work.</t>
  </si>
  <si>
    <t>*I believe the results of this survey will be used to make my agency a better place to work.</t>
  </si>
  <si>
    <t>*Managers communicate the goals of the organization.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</si>
  <si>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</si>
  <si>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</si>
  <si>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</si>
  <si>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</si>
  <si>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</si>
  <si>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</si>
  <si>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</si>
  <si>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</si>
  <si>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</si>
  <si>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</si>
  <si>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Currently, in my work unit poor performers usually:</t>
  </si>
  <si>
    <t>N</t>
  </si>
  <si>
    <t>%</t>
  </si>
  <si>
    <t xml:space="preserve"> </t>
  </si>
  <si>
    <t>Remain in the work unit and improve their performance over time</t>
  </si>
  <si>
    <t>Remain in the work unit and continue to underperform</t>
  </si>
  <si>
    <t>Leave the work unit - removed or transferred</t>
  </si>
  <si>
    <t>Leave the work unit - quit</t>
  </si>
  <si>
    <t>There are no poor performers in my work unit</t>
  </si>
  <si>
    <t>Item Response Total</t>
  </si>
  <si>
    <t>Do not know</t>
  </si>
  <si>
    <t>--</t>
  </si>
  <si>
    <t>Total</t>
  </si>
  <si>
    <t>73. Which of the following best describes the impact of the partial government shutdown (December 22, 2018 - January 25, 2019) on your working/pay status?</t>
  </si>
  <si>
    <t>The shutdown had no impact on my working/pay status</t>
  </si>
  <si>
    <t>I did not work and did not receive pay until after the lapse ended</t>
  </si>
  <si>
    <t>I worked some of the shutdown but did not receive pay until after the lapse ended</t>
  </si>
  <si>
    <t>I worked for the entirety of the shutdown but did not receive pay until after the lapse ended</t>
  </si>
  <si>
    <t>Other, not listed above</t>
  </si>
  <si>
    <t>74. How was your everyday work impacted during (if you worked) or after the partial government shutdown?</t>
  </si>
  <si>
    <t>It had no impact</t>
  </si>
  <si>
    <t>A slightly negative impact</t>
  </si>
  <si>
    <t>A moderately negative impact</t>
  </si>
  <si>
    <t>A very negative impact</t>
  </si>
  <si>
    <t>An extremely negative impact</t>
  </si>
  <si>
    <t>If the response to item 74 was "It had no impact", item 75 was skipped.</t>
  </si>
  <si>
    <t>75. In what ways did the partial government shutdown negatively affect your work? (Check all that apply)</t>
  </si>
  <si>
    <t>Unmanageable workload</t>
  </si>
  <si>
    <t>Missed deadlines</t>
  </si>
  <si>
    <t>Unrecoverable loss of work</t>
  </si>
  <si>
    <t>Reduced customer service</t>
  </si>
  <si>
    <t>Delayed work</t>
  </si>
  <si>
    <t>Reduced work quality</t>
  </si>
  <si>
    <t>Cutback of critical work</t>
  </si>
  <si>
    <t>Time lost in restarting work</t>
  </si>
  <si>
    <t>Unmet statutory requirements</t>
  </si>
  <si>
    <t>Total (percents will add to more than 100% because respondents could choose more than one response option)</t>
  </si>
  <si>
    <t>76. Are you looking for another job because of the partial government shutdown?</t>
  </si>
  <si>
    <r>
      <t xml:space="preserve">I am looking for another job </t>
    </r>
    <r>
      <rPr>
        <b/>
        <u/>
        <sz val="11"/>
        <color rgb="FF000000"/>
        <rFont val="Calibri"/>
      </rPr>
      <t xml:space="preserve">specifically </t>
    </r>
    <r>
      <rPr>
        <sz val="11"/>
        <color rgb="FF000000"/>
        <rFont val="Calibri"/>
      </rPr>
      <t>because of the shutdown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</si>
  <si>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is </t>
    </r>
    <r>
      <rPr>
        <b/>
        <u/>
        <sz val="11"/>
        <color rgb="FF000000"/>
        <rFont val="Calibri"/>
      </rPr>
      <t xml:space="preserve">only one </t>
    </r>
    <r>
      <rPr>
        <sz val="11"/>
        <color rgb="FF000000"/>
        <rFont val="Calibri"/>
      </rPr>
      <t>of the reasons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</si>
  <si>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had </t>
    </r>
    <r>
      <rPr>
        <b/>
        <u/>
        <sz val="11"/>
        <color rgb="FF000000"/>
        <rFont val="Calibri"/>
      </rPr>
      <t xml:space="preserve">no influence </t>
    </r>
    <r>
      <rPr>
        <sz val="11"/>
        <color rgb="FF000000"/>
        <rFont val="Calibri"/>
      </rPr>
      <t>on that decision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</si>
  <si>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</t>
    </r>
    <r>
      <rPr>
        <b/>
        <u/>
        <sz val="11"/>
        <color rgb="FF000000"/>
        <rFont val="Calibri"/>
      </rPr>
      <t xml:space="preserve">not </t>
    </r>
    <r>
      <rPr>
        <sz val="11"/>
        <color rgb="FF000000"/>
        <rFont val="Calibri"/>
      </rPr>
      <t>looking for another job currently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</si>
  <si>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77. My agency provided the support (e.g., communication, assistance, guidance) I needed during the partial government shutdown.</t>
  </si>
  <si>
    <t>Strongly Agree</t>
  </si>
  <si>
    <t>Agree</t>
  </si>
  <si>
    <t>Neither Agree nor Disagree</t>
  </si>
  <si>
    <t>Disagree</t>
  </si>
  <si>
    <t>Strongly Disagree</t>
  </si>
  <si>
    <t>No support required</t>
  </si>
  <si>
    <t>78. Please select the response below that BEST describes your current teleworking schedule.</t>
  </si>
  <si>
    <t>I telework very infrequently, on an unscheduled or short-term basis</t>
  </si>
  <si>
    <t>I telework, but only about 1 or 2 days per month</t>
  </si>
  <si>
    <t>I telework 1 or 2 days per week</t>
  </si>
  <si>
    <t>I telework 3 or 4 days per week</t>
  </si>
  <si>
    <t>I telework every work day</t>
  </si>
  <si>
    <t>I do not telework because I have to be physically present on the job</t>
  </si>
  <si>
    <t>I do not telework because of technical issues that prevent me from teleworking</t>
  </si>
  <si>
    <t>I do not telework because I did not receive approval to do so, even though I have the kind of job where I can telework</t>
  </si>
  <si>
    <t>I do not telework because I choose not to telework</t>
  </si>
  <si>
    <t>79. How satisfied are you with the Telework program in your agency?</t>
  </si>
  <si>
    <t>Satisfaction %</t>
  </si>
  <si>
    <t>All Response Options %</t>
  </si>
  <si>
    <t>Very Satisfied</t>
  </si>
  <si>
    <t>Satisfied</t>
  </si>
  <si>
    <t>Neither Satisfied nor Dissatisfied</t>
  </si>
  <si>
    <t>Dissatisfied</t>
  </si>
  <si>
    <t>Very Dissatisfied</t>
  </si>
  <si>
    <t>I choose not to participate in this program</t>
  </si>
  <si>
    <t>This program is not available to me</t>
  </si>
  <si>
    <t>I am unaware of this program</t>
  </si>
  <si>
    <t>80. Which of the following Work-Life programs have you participated in or used at your agency within the last 12 months? (Mark all that apply):</t>
  </si>
  <si>
    <t>Alternative Work Schedules</t>
  </si>
  <si>
    <t>Health and Wellness Programs</t>
  </si>
  <si>
    <t>Employee Assistance Program – EAP</t>
  </si>
  <si>
    <t>Child Care Programs</t>
  </si>
  <si>
    <t>Elder Care Programs</t>
  </si>
  <si>
    <t>None listed above</t>
  </si>
  <si>
    <t>Note: This item was not in the 2018 OPM FEVS.</t>
  </si>
  <si>
    <t>81. How satisfied are you with the following Work-Life programs in your agency? Alternative Work Schedules</t>
  </si>
  <si>
    <t>I choose not to participate in these programs</t>
  </si>
  <si>
    <t>These programs are not available to me</t>
  </si>
  <si>
    <t>I am unaware of these programs</t>
  </si>
  <si>
    <t>82. How satisfied are you with the following Work-Life programs in your agency? Health and Wellness Programs</t>
  </si>
  <si>
    <t>83. How satisfied are you with the following Work-Life programs in your agency? Employee Assistance Program - EAP</t>
  </si>
  <si>
    <t>84. How satisfied are you with the following Work-Life programs in your agency? Child Care Programs</t>
  </si>
  <si>
    <t>85. How satisfied are you with the following Work-Life programs in your agency? Elder Care Programs</t>
  </si>
  <si>
    <r>
      <rPr>
        <sz val="10"/>
        <color rgb="FF000000"/>
        <rFont val="Calibri"/>
      </rPr>
      <t>The rows above do not include results for any item or year when there were fewer than 4 completed surveys.</t>
    </r>
  </si>
  <si>
    <t>My Employment Demographics</t>
  </si>
  <si>
    <t>Where do you work?</t>
  </si>
  <si>
    <t>Headquarters</t>
  </si>
  <si>
    <t>Field</t>
  </si>
  <si>
    <t>What is your supervisory status?</t>
  </si>
  <si>
    <t>What is your pay category/grade?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</si>
  <si>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</si>
  <si>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</si>
  <si>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</si>
  <si>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</si>
  <si>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</si>
  <si>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</si>
  <si>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</si>
  <si>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</si>
  <si>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</si>
  <si>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</si>
  <si>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</si>
  <si>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</si>
  <si>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</si>
  <si>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</si>
  <si>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t>Are you considering leaving your organization within the next year, and if so, why?</t>
  </si>
  <si>
    <t>No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</si>
  <si>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</si>
  <si>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</si>
  <si>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</si>
  <si>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</si>
  <si>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</si>
  <si>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</si>
  <si>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</si>
  <si>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</si>
  <si>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</si>
  <si>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My Personal Demographics</t>
  </si>
  <si>
    <t>Are you of Hispanic, Latino, or Spanish origin?</t>
  </si>
  <si>
    <t>Yes</t>
  </si>
  <si>
    <t>Please select the racial category or categories with which you most closely identify.</t>
  </si>
  <si>
    <t>What is your age group?</t>
  </si>
  <si>
    <t>29 years and under</t>
  </si>
  <si>
    <t>30-39 years old</t>
  </si>
  <si>
    <t>40-49 years old</t>
  </si>
  <si>
    <t>50-59 years old</t>
  </si>
  <si>
    <t>60 years or older</t>
  </si>
  <si>
    <t>What is the highest degree or level of education you have completed?</t>
  </si>
  <si>
    <t>Less than High School/ High School Diploma/ GED</t>
  </si>
  <si>
    <t>Certification/ Some College/ Associate's Degree</t>
  </si>
  <si>
    <t>Advanced Degrees (Post Bachelor's Degree)</t>
  </si>
  <si>
    <t>Note: All results are suppressed when any single demographic category has fewer than 4 responses.</t>
  </si>
  <si>
    <t>Are you an individual with a disability?</t>
  </si>
  <si>
    <t>Are you:</t>
  </si>
  <si>
    <t>Male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</si>
  <si>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</si>
  <si>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</si>
  <si>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</si>
  <si>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</si>
  <si>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</si>
  <si>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</si>
  <si>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t>Note: Results are suppressed for each demographic category with fewer than 4 responses.</t>
  </si>
  <si>
    <r>
      <rPr>
        <sz val="10"/>
        <color rgb="FF000000"/>
        <rFont val="Calibri"/>
      </rPr>
      <t>Percentages for demographic questions are unweighted.</t>
    </r>
  </si>
  <si>
    <r>
      <rPr>
        <sz val="10"/>
        <color rgb="FF000000"/>
        <rFont val="Calibri"/>
      </rPr>
      <t>No suppression was applied to My Employment Demographics.</t>
    </r>
  </si>
  <si>
    <t>Year</t>
  </si>
  <si>
    <t>Do Not
Know/ No
Basis to
Judge
N</t>
  </si>
  <si>
    <t>*I know how my work relates to the agency's goals and priorities.</t>
  </si>
  <si>
    <t>*The workforce has the job-relevant knowledge and skills necessary to accomplish organizational goals.</t>
  </si>
  <si>
    <t>*Managers communicate the goals and priorities of the organization.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</si>
</sst>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+####;\-####;"/>
    <numFmt numFmtId="167" formatCode="##0.00%"/>
    <numFmt numFmtId="168" formatCode="########0"/>
    <numFmt numFmtId="169" formatCode="##0.0%"/>
    <numFmt numFmtId="170" formatCode="###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rgb="FF225EA8"/>
      <name val="Franklin Gothic Demi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b/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rgb="FF202D7E"/>
      <name val="Arial"/>
      <family val="2"/>
    </font>
    <font>
      <sz val="8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9.5"/>
      <color rgb="FF000000"/>
      <name val="Arial"/>
      <family val="2"/>
    </font>
    <font>
      <sz val="11"/>
      <color theme="1" tint="0.34998626667073579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u/>
      <sz val="11"/>
      <color rgb="FF000000"/>
      <name val="Calibri"/>
    </font>
    <font>
      <i/>
      <sz val="9.5"/>
      <color rgb="FF000000"/>
      <name val="Calibri"/>
    </font>
    <font>
      <b/>
      <sz val="14"/>
      <color rgb="FF375799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EFEFF1"/>
        <bgColor indexed="64"/>
      </patternFill>
    </fill>
    <fill>
      <patternFill patternType="solid">
        <fgColor rgb="FFFAFAFC"/>
        <bgColor indexed="64"/>
      </patternFill>
    </fill>
  </fills>
  <borders count="40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EFEFF1"/>
      </right>
      <top style="thin">
        <color rgb="FF000000"/>
      </top>
      <bottom style="thin">
        <color rgb="FFEFEFF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/>
    <xf numFmtId="0" fontId="45" fillId="0" borderId="0"/>
    <xf numFmtId="0" fontId="51" fillId="0" borderId="0"/>
  </cellStyleXfs>
  <cellXfs count="222">
    <xf numFmtId="0" fontId="0" fillId="0" borderId="0" xfId="0"/>
    <xf numFmtId="0" fontId="0" fillId="2" borderId="0" xfId="0" applyFill="1"/>
    <xf numFmtId="0" fontId="4" fillId="3" borderId="0" xfId="3" applyFont="1" applyFill="1"/>
    <xf numFmtId="0" fontId="5" fillId="3" borderId="0" xfId="3" applyFont="1" applyFill="1" applyBorder="1"/>
    <xf numFmtId="0" fontId="6" fillId="3" borderId="0" xfId="3" applyFont="1" applyFill="1"/>
    <xf numFmtId="0" fontId="7" fillId="3" borderId="0" xfId="3" applyFont="1" applyFill="1"/>
    <xf numFmtId="0" fontId="5" fillId="3" borderId="0" xfId="3" applyFont="1" applyFill="1"/>
    <xf numFmtId="0" fontId="4" fillId="2" borderId="1" xfId="3" applyFont="1" applyFill="1" applyBorder="1"/>
    <xf numFmtId="0" fontId="4" fillId="2" borderId="2" xfId="3" applyFont="1" applyFill="1" applyBorder="1"/>
    <xf numFmtId="0" fontId="4" fillId="2" borderId="3" xfId="3" applyFont="1" applyFill="1" applyBorder="1"/>
    <xf numFmtId="0" fontId="4" fillId="2" borderId="4" xfId="3" applyFont="1" applyFill="1" applyBorder="1"/>
    <xf numFmtId="0" fontId="9" fillId="2" borderId="0" xfId="3" applyFont="1" applyFill="1" applyBorder="1" applyAlignment="1">
      <alignment vertical="center"/>
    </xf>
    <xf numFmtId="0" fontId="4" fillId="2" borderId="0" xfId="3" applyFont="1" applyFill="1" applyBorder="1"/>
    <xf numFmtId="0" fontId="10" fillId="2" borderId="0" xfId="3" applyFont="1" applyFill="1" applyBorder="1" applyAlignment="1">
      <alignment horizontal="right"/>
    </xf>
    <xf numFmtId="0" fontId="4" fillId="2" borderId="5" xfId="3" applyFont="1" applyFill="1" applyBorder="1"/>
    <xf numFmtId="0" fontId="11" fillId="3" borderId="0" xfId="0" applyFont="1" applyFill="1" applyBorder="1"/>
    <xf numFmtId="164" fontId="5" fillId="3" borderId="0" xfId="1" applyNumberFormat="1" applyFont="1" applyFill="1" applyBorder="1"/>
    <xf numFmtId="165" fontId="5" fillId="3" borderId="0" xfId="2" applyNumberFormat="1" applyFont="1" applyFill="1" applyBorder="1"/>
    <xf numFmtId="9" fontId="5" fillId="3" borderId="0" xfId="2" applyFont="1" applyFill="1" applyBorder="1"/>
    <xf numFmtId="0" fontId="4" fillId="2" borderId="0" xfId="3" applyFont="1" applyFill="1" applyBorder="1" applyAlignment="1">
      <alignment horizontal="left" vertical="top"/>
    </xf>
    <xf numFmtId="0" fontId="12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horizontal="right" vertical="center"/>
    </xf>
    <xf numFmtId="3" fontId="13" fillId="2" borderId="0" xfId="3" applyNumberFormat="1" applyFont="1" applyFill="1" applyBorder="1"/>
    <xf numFmtId="0" fontId="13" fillId="2" borderId="0" xfId="3" applyFont="1" applyFill="1" applyBorder="1"/>
    <xf numFmtId="3" fontId="14" fillId="2" borderId="0" xfId="3" applyNumberFormat="1" applyFont="1" applyFill="1" applyBorder="1" applyAlignment="1">
      <alignment horizontal="right"/>
    </xf>
    <xf numFmtId="3" fontId="13" fillId="2" borderId="0" xfId="3" applyNumberFormat="1" applyFont="1" applyFill="1" applyBorder="1" applyAlignment="1">
      <alignment horizontal="right"/>
    </xf>
    <xf numFmtId="1" fontId="14" fillId="2" borderId="0" xfId="3" applyNumberFormat="1" applyFont="1" applyFill="1" applyBorder="1" applyAlignment="1">
      <alignment horizontal="right"/>
    </xf>
    <xf numFmtId="0" fontId="6" fillId="3" borderId="0" xfId="3" applyFont="1" applyFill="1" applyBorder="1"/>
    <xf numFmtId="2" fontId="16" fillId="3" borderId="0" xfId="0" applyNumberFormat="1" applyFont="1" applyFill="1" applyBorder="1" applyAlignment="1" applyProtection="1">
      <alignment vertical="center"/>
    </xf>
    <xf numFmtId="10" fontId="14" fillId="2" borderId="0" xfId="3" applyNumberFormat="1" applyFont="1" applyFill="1" applyBorder="1" applyAlignment="1">
      <alignment horizontal="right"/>
    </xf>
    <xf numFmtId="10" fontId="13" fillId="2" borderId="0" xfId="3" applyNumberFormat="1" applyFont="1" applyFill="1" applyBorder="1" applyAlignment="1">
      <alignment horizontal="right"/>
    </xf>
    <xf numFmtId="0" fontId="4" fillId="2" borderId="0" xfId="3" applyFont="1" applyFill="1"/>
    <xf numFmtId="0" fontId="17" fillId="2" borderId="0" xfId="3" applyFont="1" applyFill="1" applyBorder="1"/>
    <xf numFmtId="0" fontId="16" fillId="3" borderId="0" xfId="0" applyNumberFormat="1" applyFont="1" applyFill="1" applyBorder="1" applyAlignment="1" applyProtection="1">
      <alignment vertical="center" wrapText="1"/>
    </xf>
    <xf numFmtId="0" fontId="5" fillId="2" borderId="0" xfId="3" applyFont="1" applyFill="1"/>
    <xf numFmtId="0" fontId="18" fillId="2" borderId="0" xfId="3" applyFont="1" applyFill="1" applyBorder="1" applyAlignment="1">
      <alignment vertical="center"/>
    </xf>
    <xf numFmtId="0" fontId="18" fillId="2" borderId="0" xfId="3" applyFont="1" applyFill="1" applyBorder="1" applyAlignment="1">
      <alignment horizontal="center" vertical="center"/>
    </xf>
    <xf numFmtId="3" fontId="4" fillId="2" borderId="0" xfId="3" applyNumberFormat="1" applyFont="1" applyFill="1" applyBorder="1" applyAlignment="1">
      <alignment horizontal="center"/>
    </xf>
    <xf numFmtId="9" fontId="4" fillId="2" borderId="0" xfId="3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9" fontId="11" fillId="3" borderId="0" xfId="2" applyNumberFormat="1" applyFont="1" applyFill="1" applyBorder="1"/>
    <xf numFmtId="0" fontId="4" fillId="2" borderId="0" xfId="3" applyFont="1" applyFill="1" applyBorder="1" applyAlignment="1">
      <alignment horizontal="left"/>
    </xf>
    <xf numFmtId="2" fontId="19" fillId="3" borderId="0" xfId="0" applyNumberFormat="1" applyFont="1" applyFill="1" applyBorder="1" applyAlignment="1">
      <alignment horizontal="center" vertical="center"/>
    </xf>
    <xf numFmtId="0" fontId="11" fillId="3" borderId="0" xfId="3" applyFont="1" applyFill="1" applyBorder="1"/>
    <xf numFmtId="0" fontId="20" fillId="2" borderId="0" xfId="3" applyFont="1" applyFill="1" applyBorder="1"/>
    <xf numFmtId="9" fontId="19" fillId="3" borderId="0" xfId="2" applyFont="1" applyFill="1" applyBorder="1" applyAlignment="1">
      <alignment horizontal="center" vertical="center"/>
    </xf>
    <xf numFmtId="0" fontId="21" fillId="3" borderId="0" xfId="3" applyFont="1" applyFill="1"/>
    <xf numFmtId="2" fontId="5" fillId="3" borderId="0" xfId="3" applyNumberFormat="1" applyFont="1" applyFill="1" applyBorder="1"/>
    <xf numFmtId="0" fontId="4" fillId="2" borderId="6" xfId="3" applyFont="1" applyFill="1" applyBorder="1"/>
    <xf numFmtId="0" fontId="4" fillId="2" borderId="7" xfId="3" applyFont="1" applyFill="1" applyBorder="1"/>
    <xf numFmtId="0" fontId="4" fillId="2" borderId="8" xfId="3" applyFont="1" applyFill="1" applyBorder="1"/>
    <xf numFmtId="0" fontId="4" fillId="3" borderId="0" xfId="3" applyFont="1" applyFill="1" applyBorder="1"/>
    <xf numFmtId="0" fontId="11" fillId="3" borderId="0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 vertical="top"/>
    </xf>
    <xf numFmtId="0" fontId="5" fillId="3" borderId="0" xfId="3" applyFont="1" applyFill="1" applyBorder="1" applyAlignment="1">
      <alignment horizontal="left"/>
    </xf>
    <xf numFmtId="9" fontId="5" fillId="3" borderId="0" xfId="2" applyFont="1" applyFill="1" applyBorder="1" applyAlignment="1">
      <alignment horizontal="left"/>
    </xf>
    <xf numFmtId="0" fontId="6" fillId="3" borderId="0" xfId="3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3" borderId="0" xfId="0" applyFont="1" applyFill="1" applyAlignment="1">
      <alignment vertical="top"/>
    </xf>
    <xf numFmtId="0" fontId="4" fillId="2" borderId="9" xfId="3" applyFont="1" applyFill="1" applyBorder="1"/>
    <xf numFmtId="0" fontId="4" fillId="2" borderId="10" xfId="3" applyFont="1" applyFill="1" applyBorder="1"/>
    <xf numFmtId="9" fontId="5" fillId="3" borderId="0" xfId="2" applyFont="1" applyFill="1"/>
    <xf numFmtId="0" fontId="19" fillId="3" borderId="0" xfId="0" applyNumberFormat="1" applyFont="1" applyFill="1" applyBorder="1" applyAlignment="1">
      <alignment horizontal="center" vertical="center"/>
    </xf>
    <xf numFmtId="0" fontId="5" fillId="3" borderId="0" xfId="3" applyFont="1" applyFill="1" applyAlignment="1">
      <alignment wrapText="1"/>
    </xf>
    <xf numFmtId="9" fontId="19" fillId="3" borderId="0" xfId="0" applyNumberFormat="1" applyFont="1" applyFill="1" applyBorder="1" applyAlignment="1">
      <alignment horizontal="center" vertical="center"/>
    </xf>
    <xf numFmtId="9" fontId="5" fillId="3" borderId="0" xfId="2" applyFont="1" applyFill="1" applyAlignment="1">
      <alignment wrapText="1"/>
    </xf>
    <xf numFmtId="0" fontId="5" fillId="3" borderId="0" xfId="3" applyNumberFormat="1" applyFont="1" applyFill="1" applyBorder="1"/>
    <xf numFmtId="9" fontId="5" fillId="3" borderId="0" xfId="3" applyNumberFormat="1" applyFont="1" applyFill="1" applyBorder="1"/>
    <xf numFmtId="0" fontId="4" fillId="2" borderId="11" xfId="3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0" fontId="5" fillId="3" borderId="0" xfId="3" applyFont="1" applyFill="1" applyAlignment="1"/>
    <xf numFmtId="0" fontId="6" fillId="3" borderId="0" xfId="3" applyFont="1" applyFill="1" applyAlignment="1"/>
    <xf numFmtId="0" fontId="11" fillId="3" borderId="0" xfId="3" applyFont="1" applyFill="1" applyAlignment="1"/>
    <xf numFmtId="0" fontId="5" fillId="3" borderId="0" xfId="3" applyFont="1" applyFill="1" applyBorder="1" applyAlignment="1"/>
    <xf numFmtId="0" fontId="3" fillId="3" borderId="0" xfId="3" applyFill="1"/>
    <xf numFmtId="0" fontId="24" fillId="3" borderId="0" xfId="3" applyFont="1" applyFill="1"/>
    <xf numFmtId="0" fontId="25" fillId="3" borderId="0" xfId="3" applyFont="1" applyFill="1"/>
    <xf numFmtId="0" fontId="26" fillId="3" borderId="0" xfId="3" applyFont="1" applyFill="1"/>
    <xf numFmtId="0" fontId="3" fillId="2" borderId="1" xfId="3" applyFill="1" applyBorder="1"/>
    <xf numFmtId="0" fontId="3" fillId="2" borderId="2" xfId="3" applyFill="1" applyBorder="1"/>
    <xf numFmtId="0" fontId="3" fillId="2" borderId="9" xfId="3" applyFill="1" applyBorder="1"/>
    <xf numFmtId="2" fontId="5" fillId="3" borderId="0" xfId="2" applyNumberFormat="1" applyFont="1" applyFill="1"/>
    <xf numFmtId="0" fontId="3" fillId="2" borderId="4" xfId="3" applyFill="1" applyBorder="1"/>
    <xf numFmtId="0" fontId="27" fillId="2" borderId="0" xfId="3" applyFont="1" applyFill="1" applyBorder="1" applyAlignment="1">
      <alignment vertical="center"/>
    </xf>
    <xf numFmtId="0" fontId="3" fillId="2" borderId="0" xfId="3" applyFill="1" applyBorder="1"/>
    <xf numFmtId="0" fontId="28" fillId="2" borderId="0" xfId="3" applyFont="1" applyFill="1" applyBorder="1" applyAlignment="1">
      <alignment horizontal="right"/>
    </xf>
    <xf numFmtId="0" fontId="3" fillId="2" borderId="10" xfId="3" applyFill="1" applyBorder="1"/>
    <xf numFmtId="1" fontId="5" fillId="3" borderId="0" xfId="3" applyNumberFormat="1" applyFont="1" applyFill="1"/>
    <xf numFmtId="1" fontId="5" fillId="3" borderId="0" xfId="2" applyNumberFormat="1" applyFont="1" applyFill="1"/>
    <xf numFmtId="166" fontId="5" fillId="3" borderId="0" xfId="2" applyNumberFormat="1" applyFont="1" applyFill="1" applyBorder="1"/>
    <xf numFmtId="0" fontId="3" fillId="2" borderId="0" xfId="3" applyFill="1" applyBorder="1" applyAlignment="1">
      <alignment horizontal="left" vertical="top"/>
    </xf>
    <xf numFmtId="0" fontId="29" fillId="2" borderId="0" xfId="3" applyFont="1" applyFill="1" applyBorder="1" applyAlignment="1">
      <alignment vertical="center"/>
    </xf>
    <xf numFmtId="0" fontId="29" fillId="2" borderId="0" xfId="3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vertical="center"/>
    </xf>
    <xf numFmtId="0" fontId="3" fillId="2" borderId="0" xfId="3" applyFill="1" applyBorder="1" applyAlignment="1">
      <alignment horizontal="left"/>
    </xf>
    <xf numFmtId="0" fontId="3" fillId="2" borderId="0" xfId="3" applyFill="1"/>
    <xf numFmtId="0" fontId="31" fillId="2" borderId="0" xfId="3" applyFont="1" applyFill="1" applyBorder="1"/>
    <xf numFmtId="0" fontId="30" fillId="3" borderId="0" xfId="0" applyNumberFormat="1" applyFont="1" applyFill="1" applyBorder="1" applyAlignment="1" applyProtection="1">
      <alignment vertical="center" wrapText="1"/>
    </xf>
    <xf numFmtId="0" fontId="33" fillId="2" borderId="0" xfId="3" applyFont="1" applyFill="1" applyBorder="1" applyAlignment="1">
      <alignment vertical="center"/>
    </xf>
    <xf numFmtId="0" fontId="33" fillId="2" borderId="0" xfId="3" applyFont="1" applyFill="1" applyBorder="1" applyAlignment="1">
      <alignment horizontal="center" vertical="center"/>
    </xf>
    <xf numFmtId="9" fontId="5" fillId="3" borderId="0" xfId="3" applyNumberFormat="1" applyFont="1" applyFill="1"/>
    <xf numFmtId="9" fontId="34" fillId="3" borderId="0" xfId="2" applyFont="1" applyFill="1"/>
    <xf numFmtId="0" fontId="35" fillId="3" borderId="0" xfId="3" applyFont="1" applyFill="1"/>
    <xf numFmtId="0" fontId="36" fillId="2" borderId="0" xfId="3" applyFont="1" applyFill="1" applyBorder="1"/>
    <xf numFmtId="3" fontId="36" fillId="2" borderId="0" xfId="3" applyNumberFormat="1" applyFont="1" applyFill="1" applyBorder="1" applyAlignment="1">
      <alignment horizontal="center"/>
    </xf>
    <xf numFmtId="9" fontId="36" fillId="2" borderId="0" xfId="3" applyNumberFormat="1" applyFont="1" applyFill="1" applyBorder="1" applyAlignment="1">
      <alignment horizontal="center"/>
    </xf>
    <xf numFmtId="0" fontId="37" fillId="3" borderId="0" xfId="3" applyFont="1" applyFill="1"/>
    <xf numFmtId="0" fontId="34" fillId="3" borderId="0" xfId="3" applyFont="1" applyFill="1"/>
    <xf numFmtId="0" fontId="11" fillId="3" borderId="0" xfId="3" applyFont="1" applyFill="1"/>
    <xf numFmtId="0" fontId="38" fillId="3" borderId="0" xfId="3" applyFont="1" applyFill="1"/>
    <xf numFmtId="0" fontId="39" fillId="3" borderId="0" xfId="3" applyFont="1" applyFill="1"/>
    <xf numFmtId="9" fontId="38" fillId="3" borderId="0" xfId="2" applyFont="1" applyFill="1"/>
    <xf numFmtId="0" fontId="40" fillId="2" borderId="0" xfId="3" applyFont="1" applyFill="1" applyBorder="1"/>
    <xf numFmtId="2" fontId="41" fillId="3" borderId="0" xfId="0" applyNumberFormat="1" applyFont="1" applyFill="1" applyBorder="1" applyAlignment="1">
      <alignment horizontal="left" vertical="center"/>
    </xf>
    <xf numFmtId="9" fontId="41" fillId="3" borderId="0" xfId="2" applyFont="1" applyFill="1" applyBorder="1" applyAlignment="1">
      <alignment horizontal="center"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2" fillId="3" borderId="0" xfId="3" applyFont="1" applyFill="1"/>
    <xf numFmtId="9" fontId="25" fillId="3" borderId="0" xfId="2" applyFont="1" applyFill="1" applyBorder="1"/>
    <xf numFmtId="2" fontId="25" fillId="3" borderId="0" xfId="3" applyNumberFormat="1" applyFont="1" applyFill="1" applyBorder="1"/>
    <xf numFmtId="0" fontId="3" fillId="3" borderId="0" xfId="3" applyFill="1" applyBorder="1"/>
    <xf numFmtId="0" fontId="25" fillId="3" borderId="0" xfId="3" applyFont="1" applyFill="1" applyBorder="1"/>
    <xf numFmtId="0" fontId="3" fillId="2" borderId="11" xfId="3" applyFill="1" applyBorder="1"/>
    <xf numFmtId="0" fontId="3" fillId="2" borderId="12" xfId="3" applyFill="1" applyBorder="1"/>
    <xf numFmtId="0" fontId="3" fillId="2" borderId="13" xfId="3" applyFill="1" applyBorder="1"/>
    <xf numFmtId="167" fontId="46" fillId="3" borderId="0" xfId="4" applyNumberFormat="1" applyFont="1" applyFill="1" applyBorder="1" applyAlignment="1">
      <alignment horizontal="center"/>
    </xf>
    <xf numFmtId="0" fontId="48" fillId="4" borderId="17" xfId="4" applyFont="1" applyFill="1" applyBorder="1" applyAlignment="1">
      <alignment horizontal="center" wrapText="1"/>
    </xf>
    <xf numFmtId="0" fontId="49" fillId="5" borderId="17" xfId="4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 indent="2"/>
    </xf>
    <xf numFmtId="0" fontId="0" fillId="0" borderId="15" xfId="0" applyFill="1" applyBorder="1" applyAlignment="1">
      <alignment horizontal="left" vertical="center" wrapText="1" indent="2"/>
    </xf>
    <xf numFmtId="0" fontId="0" fillId="6" borderId="19" xfId="0" applyFill="1" applyBorder="1" applyAlignment="1">
      <alignment horizontal="left" vertical="center" wrapText="1" indent="2"/>
    </xf>
    <xf numFmtId="0" fontId="0" fillId="0" borderId="16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8" fillId="7" borderId="0" xfId="0" applyFont="1" applyFill="1" applyBorder="1" applyAlignment="1">
      <alignment horizontal="left" vertical="top" wrapText="1"/>
    </xf>
    <xf numFmtId="0" fontId="23" fillId="7" borderId="0" xfId="3" applyFont="1" applyFill="1" applyBorder="1"/>
    <xf numFmtId="0" fontId="52" fillId="8" borderId="20" xfId="6" applyFont="1" applyFill="1" applyBorder="1" applyAlignment="1">
      <alignment horizontal="center" wrapText="1"/>
    </xf>
    <xf numFmtId="0" fontId="52" fillId="8" borderId="21" xfId="6" applyFont="1" applyFill="1" applyBorder="1" applyAlignment="1">
      <alignment horizontal="center" wrapText="1"/>
    </xf>
    <xf numFmtId="0" fontId="52" fillId="8" borderId="22" xfId="6" applyFont="1" applyFill="1" applyBorder="1" applyAlignment="1">
      <alignment horizontal="center" wrapText="1"/>
    </xf>
    <xf numFmtId="0" fontId="53" fillId="4" borderId="20" xfId="6" applyFont="1" applyFill="1" applyBorder="1" applyAlignment="1">
      <alignment horizontal="center" wrapText="1"/>
    </xf>
    <xf numFmtId="0" fontId="53" fillId="4" borderId="23" xfId="6" applyFont="1" applyFill="1" applyBorder="1" applyAlignment="1">
      <alignment horizontal="center" wrapText="1"/>
    </xf>
    <xf numFmtId="0" fontId="53" fillId="4" borderId="24" xfId="6" applyFont="1" applyFill="1" applyBorder="1" applyAlignment="1">
      <alignment horizontal="center" wrapText="1"/>
    </xf>
    <xf numFmtId="0" fontId="53" fillId="4" borderId="25" xfId="6" applyFont="1" applyFill="1" applyBorder="1" applyAlignment="1">
      <alignment horizontal="center" wrapText="1"/>
    </xf>
    <xf numFmtId="0" fontId="51" fillId="9" borderId="0" xfId="6" applyFont="1" applyFill="1" applyBorder="1" applyAlignment="1">
      <alignment horizontal="left"/>
    </xf>
    <xf numFmtId="0" fontId="52" fillId="9" borderId="26" xfId="6" applyFont="1" applyFill="1" applyBorder="1" applyAlignment="1">
      <alignment horizontal="left" vertical="top" wrapText="1"/>
    </xf>
    <xf numFmtId="168" fontId="52" fillId="9" borderId="27" xfId="6" applyNumberFormat="1" applyFont="1" applyFill="1" applyBorder="1" applyAlignment="1">
      <alignment horizontal="center" vertical="top" wrapText="1"/>
    </xf>
    <xf numFmtId="169" fontId="52" fillId="10" borderId="28" xfId="6" applyNumberFormat="1" applyFont="1" applyFill="1" applyBorder="1" applyAlignment="1">
      <alignment horizontal="center" wrapText="1"/>
    </xf>
    <xf numFmtId="169" fontId="52" fillId="9" borderId="29" xfId="6" applyNumberFormat="1" applyFont="1" applyFill="1" applyBorder="1" applyAlignment="1">
      <alignment horizontal="center" wrapText="1"/>
    </xf>
    <xf numFmtId="169" fontId="52" fillId="9" borderId="26" xfId="6" applyNumberFormat="1" applyFont="1" applyFill="1" applyBorder="1" applyAlignment="1">
      <alignment horizontal="center" wrapText="1"/>
    </xf>
    <xf numFmtId="169" fontId="52" fillId="10" borderId="28" xfId="6" applyNumberFormat="1" applyFont="1" applyFill="1" applyBorder="1" applyAlignment="1">
      <alignment horizontal="center"/>
    </xf>
    <xf numFmtId="0" fontId="54" fillId="9" borderId="0" xfId="6" applyFont="1" applyFill="1" applyBorder="1" applyAlignment="1">
      <alignment horizontal="left"/>
    </xf>
    <xf numFmtId="3" fontId="52" fillId="9" borderId="27" xfId="6" applyNumberFormat="1" applyFont="1" applyFill="1" applyBorder="1" applyAlignment="1">
      <alignment horizontal="right"/>
    </xf>
    <xf numFmtId="3" fontId="52" fillId="9" borderId="29" xfId="6" applyNumberFormat="1" applyFont="1" applyFill="1" applyBorder="1" applyAlignment="1">
      <alignment horizontal="right"/>
    </xf>
    <xf numFmtId="3" fontId="52" fillId="9" borderId="28" xfId="6" applyNumberFormat="1" applyFont="1" applyFill="1" applyBorder="1" applyAlignment="1">
      <alignment horizontal="right"/>
    </xf>
    <xf numFmtId="3" fontId="52" fillId="9" borderId="26" xfId="6" applyNumberFormat="1" applyFont="1" applyFill="1" applyBorder="1" applyAlignment="1">
      <alignment horizontal="right"/>
    </xf>
    <xf numFmtId="3" fontId="51" fillId="9" borderId="0" xfId="6" applyNumberFormat="1" applyFont="1" applyFill="1" applyBorder="1" applyAlignment="1">
      <alignment horizontal="left"/>
    </xf>
    <xf numFmtId="169" fontId="51" fillId="9" borderId="0" xfId="6" applyNumberFormat="1" applyFont="1" applyFill="1" applyBorder="1" applyAlignment="1">
      <alignment horizontal="left"/>
    </xf>
    <xf numFmtId="0" fontId="57" fillId="10" borderId="30" xfId="6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left" wrapText="1"/>
    </xf>
    <xf numFmtId="169" fontId="52" fillId="9" borderId="31" xfId="6" applyNumberFormat="1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center" wrapText="1"/>
    </xf>
    <xf numFmtId="169" fontId="52" fillId="11" borderId="32" xfId="6" applyNumberFormat="1" applyFont="1" applyFill="1" applyBorder="1" applyAlignment="1">
      <alignment horizontal="right" wrapText="1"/>
    </xf>
    <xf numFmtId="169" fontId="52" fillId="9" borderId="33" xfId="6" applyNumberFormat="1" applyFont="1" applyFill="1" applyBorder="1" applyAlignment="1">
      <alignment horizontal="right" wrapText="1"/>
    </xf>
    <xf numFmtId="3" fontId="52" fillId="9" borderId="31" xfId="6" applyNumberFormat="1" applyFont="1" applyFill="1" applyBorder="1" applyAlignment="1">
      <alignment horizontal="right" wrapText="1"/>
    </xf>
    <xf numFmtId="3" fontId="52" fillId="11" borderId="32" xfId="6" applyNumberFormat="1" applyFont="1" applyFill="1" applyBorder="1" applyAlignment="1">
      <alignment horizontal="right" wrapText="1"/>
    </xf>
    <xf numFmtId="3" fontId="52" fillId="9" borderId="33" xfId="6" applyNumberFormat="1" applyFont="1" applyFill="1" applyBorder="1" applyAlignment="1">
      <alignment horizontal="right" wrapText="1"/>
    </xf>
    <xf numFmtId="3" fontId="57" fillId="10" borderId="30" xfId="6" applyNumberFormat="1" applyFont="1" applyFill="1" applyBorder="1" applyAlignment="1">
      <alignment horizontal="right" wrapText="1"/>
    </xf>
    <xf numFmtId="169" fontId="57" fillId="10" borderId="30" xfId="6" applyNumberFormat="1" applyFont="1" applyFill="1" applyBorder="1" applyAlignment="1">
      <alignment horizontal="right" wrapText="1"/>
    </xf>
    <xf numFmtId="0" fontId="52" fillId="12" borderId="37" xfId="6" applyFont="1" applyFill="1" applyBorder="1" applyAlignment="1">
      <alignment horizontal="left" wrapText="1"/>
    </xf>
    <xf numFmtId="169" fontId="52" fillId="12" borderId="37" xfId="6" applyNumberFormat="1" applyFont="1" applyFill="1" applyBorder="1" applyAlignment="1">
      <alignment horizontal="right" wrapText="1"/>
    </xf>
    <xf numFmtId="3" fontId="57" fillId="10" borderId="34" xfId="6" applyNumberFormat="1" applyFont="1" applyFill="1" applyBorder="1" applyAlignment="1">
      <alignment horizontal="right" wrapText="1"/>
    </xf>
    <xf numFmtId="3" fontId="52" fillId="9" borderId="35" xfId="6" applyNumberFormat="1" applyFont="1" applyFill="1" applyBorder="1" applyAlignment="1">
      <alignment horizontal="right" wrapText="1"/>
    </xf>
    <xf numFmtId="3" fontId="52" fillId="9" borderId="36" xfId="6" applyNumberFormat="1" applyFont="1" applyFill="1" applyBorder="1" applyAlignment="1">
      <alignment horizontal="right" wrapText="1"/>
    </xf>
    <xf numFmtId="3" fontId="52" fillId="12" borderId="37" xfId="6" applyNumberFormat="1" applyFont="1" applyFill="1" applyBorder="1" applyAlignment="1">
      <alignment horizontal="right" wrapText="1"/>
    </xf>
    <xf numFmtId="3" fontId="52" fillId="12" borderId="38" xfId="6" applyNumberFormat="1" applyFont="1" applyFill="1" applyBorder="1" applyAlignment="1">
      <alignment horizontal="right" wrapText="1"/>
    </xf>
    <xf numFmtId="3" fontId="52" fillId="11" borderId="39" xfId="6" applyNumberFormat="1" applyFont="1" applyFill="1" applyBorder="1" applyAlignment="1">
      <alignment horizontal="right" wrapText="1"/>
    </xf>
    <xf numFmtId="0" fontId="52" fillId="9" borderId="33" xfId="6" applyFont="1" applyFill="1" applyBorder="1" applyAlignment="1">
      <alignment horizontal="left" wrapText="1"/>
    </xf>
    <xf numFmtId="168" fontId="52" fillId="9" borderId="28" xfId="6" applyNumberFormat="1" applyFont="1" applyFill="1" applyBorder="1" applyAlignment="1">
      <alignment horizontal="center" vertical="top" wrapText="1"/>
    </xf>
    <xf numFmtId="3" fontId="53" fillId="4" borderId="20" xfId="6" applyNumberFormat="1" applyFont="1" applyFill="1" applyBorder="1" applyAlignment="1">
      <alignment horizontal="center" wrapText="1"/>
    </xf>
    <xf numFmtId="3" fontId="52" fillId="9" borderId="26" xfId="6" applyNumberFormat="1" applyFont="1" applyFill="1" applyBorder="1" applyAlignment="1">
      <alignment horizontal="right" wrapText="1"/>
    </xf>
    <xf numFmtId="169" fontId="53" fillId="4" borderId="20" xfId="6" applyNumberFormat="1" applyFont="1" applyFill="1" applyBorder="1" applyAlignment="1">
      <alignment horizontal="center" wrapText="1"/>
    </xf>
    <xf numFmtId="0" fontId="13" fillId="2" borderId="0" xfId="3" applyFont="1" applyFill="1" applyBorder="1"/>
    <xf numFmtId="10" fontId="15" fillId="2" borderId="0" xfId="3" applyNumberFormat="1" applyFont="1" applyFill="1" applyBorder="1" applyAlignment="1" applyProtection="1">
      <alignment horizontal="center"/>
    </xf>
    <xf numFmtId="0" fontId="22" fillId="2" borderId="7" xfId="3" applyFont="1" applyFill="1" applyBorder="1" applyAlignment="1">
      <alignment horizontal="left" wrapText="1"/>
    </xf>
    <xf numFmtId="0" fontId="12" fillId="2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 applyProtection="1">
      <alignment horizontal="center"/>
    </xf>
    <xf numFmtId="0" fontId="22" fillId="2" borderId="12" xfId="3" applyFont="1" applyFill="1" applyBorder="1" applyAlignment="1">
      <alignment horizontal="left" wrapText="1"/>
    </xf>
    <xf numFmtId="0" fontId="32" fillId="2" borderId="14" xfId="3" applyFont="1" applyFill="1" applyBorder="1" applyAlignment="1">
      <alignment horizontal="center" vertical="center"/>
    </xf>
    <xf numFmtId="0" fontId="32" fillId="2" borderId="15" xfId="3" applyFont="1" applyFill="1" applyBorder="1" applyAlignment="1">
      <alignment horizontal="center" vertical="center"/>
    </xf>
    <xf numFmtId="0" fontId="32" fillId="2" borderId="16" xfId="3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center" vertical="center"/>
    </xf>
    <xf numFmtId="0" fontId="44" fillId="2" borderId="12" xfId="3" applyFont="1" applyFill="1" applyBorder="1" applyAlignment="1">
      <alignment horizontal="left" wrapText="1"/>
    </xf>
    <xf numFmtId="0" fontId="29" fillId="2" borderId="0" xfId="3" applyFont="1" applyFill="1" applyBorder="1" applyAlignment="1">
      <alignment horizontal="center" vertical="center"/>
    </xf>
    <xf numFmtId="0" fontId="52" fillId="11" borderId="32" xfId="6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center" wrapText="1"/>
    </xf>
    <xf numFmtId="0" fontId="52" fillId="9" borderId="33" xfId="6" applyFont="1" applyFill="1" applyBorder="1" applyAlignment="1">
      <alignment horizontal="left" wrapText="1"/>
    </xf>
    <xf numFmtId="0" fontId="56" fillId="10" borderId="30" xfId="6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left" wrapText="1"/>
    </xf>
    <xf numFmtId="3" fontId="56" fillId="10" borderId="30" xfId="6" applyNumberFormat="1" applyFont="1" applyFill="1" applyBorder="1" applyAlignment="1">
      <alignment horizontal="left" wrapText="1"/>
    </xf>
    <xf numFmtId="169" fontId="56" fillId="10" borderId="30" xfId="6" applyNumberFormat="1" applyFont="1" applyFill="1" applyBorder="1" applyAlignment="1">
      <alignment horizontal="left" wrapText="1"/>
    </xf>
    <xf numFmtId="0" fontId="56" fillId="10" borderId="30" xfId="6" applyFont="1" applyFill="1" applyBorder="1" applyAlignment="1">
      <alignment horizontal="left"/>
    </xf>
    <xf numFmtId="170" fontId="57" fillId="10" borderId="30" xfId="6" applyNumberFormat="1" applyFont="1" applyFill="1" applyBorder="1" applyAlignment="1">
      <alignment horizontal="center" wrapText="1"/>
    </xf>
    <xf numFmtId="169" fontId="57" fillId="10" borderId="30" xfId="6" applyNumberFormat="1" applyFont="1" applyFill="1" applyBorder="1" applyAlignment="1">
      <alignment horizontal="center" wrapText="1"/>
    </xf>
    <xf numFmtId="170" fontId="57" fillId="10" borderId="34" xfId="6" applyNumberFormat="1" applyFont="1" applyFill="1" applyBorder="1" applyAlignment="1">
      <alignment horizontal="center" wrapText="1"/>
    </xf>
    <xf numFmtId="169" fontId="57" fillId="10" borderId="34" xfId="6" applyNumberFormat="1" applyFont="1" applyFill="1" applyBorder="1" applyAlignment="1">
      <alignment horizontal="center" wrapText="1"/>
    </xf>
    <xf numFmtId="0" fontId="59" fillId="9" borderId="31" xfId="6" applyFont="1" applyFill="1" applyBorder="1" applyAlignment="1">
      <alignment horizontal="left" wrapText="1"/>
    </xf>
    <xf numFmtId="3" fontId="59" fillId="9" borderId="31" xfId="6" applyNumberFormat="1" applyFont="1" applyFill="1" applyBorder="1" applyAlignment="1">
      <alignment horizontal="left" wrapText="1"/>
    </xf>
    <xf numFmtId="169" fontId="59" fillId="9" borderId="31" xfId="6" applyNumberFormat="1" applyFont="1" applyFill="1" applyBorder="1" applyAlignment="1">
      <alignment horizontal="left" wrapText="1"/>
    </xf>
    <xf numFmtId="3" fontId="57" fillId="10" borderId="30" xfId="6" applyNumberFormat="1" applyFont="1" applyFill="1" applyBorder="1" applyAlignment="1">
      <alignment horizontal="center" wrapText="1"/>
    </xf>
    <xf numFmtId="3" fontId="57" fillId="10" borderId="34" xfId="6" applyNumberFormat="1" applyFont="1" applyFill="1" applyBorder="1" applyAlignment="1">
      <alignment horizontal="center" wrapText="1"/>
    </xf>
    <xf numFmtId="0" fontId="57" fillId="10" borderId="30" xfId="6" applyFont="1" applyFill="1" applyBorder="1" applyAlignment="1">
      <alignment horizontal="center" wrapText="1"/>
    </xf>
    <xf numFmtId="0" fontId="57" fillId="10" borderId="34" xfId="6" applyFont="1" applyFill="1" applyBorder="1" applyAlignment="1">
      <alignment horizontal="center" wrapText="1"/>
    </xf>
    <xf numFmtId="0" fontId="59" fillId="0" borderId="31" xfId="6" applyFont="1" applyFill="1" applyBorder="1" applyAlignment="1">
      <alignment horizontal="left" wrapText="1"/>
    </xf>
    <xf numFmtId="169" fontId="59" fillId="0" borderId="31" xfId="6" applyNumberFormat="1" applyFont="1" applyFill="1" applyBorder="1" applyAlignment="1">
      <alignment horizontal="left" wrapText="1"/>
    </xf>
    <xf numFmtId="0" fontId="60" fillId="9" borderId="31" xfId="6" applyFont="1" applyFill="1" applyBorder="1" applyAlignment="1">
      <alignment horizontal="left" wrapText="1"/>
    </xf>
    <xf numFmtId="169" fontId="60" fillId="9" borderId="31" xfId="6" applyNumberFormat="1" applyFont="1" applyFill="1" applyBorder="1" applyAlignment="1">
      <alignment horizontal="left" wrapText="1"/>
    </xf>
    <xf numFmtId="0" fontId="47" fillId="2" borderId="12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/>
    <cellStyle name="Normal 3" xfId="6"/>
    <cellStyle name="Normal 6 2" xfId="4"/>
    <cellStyle name="Normal 7" xfId="5"/>
    <cellStyle name="Percent" xfId="2" builtinId="5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4EA-4DC2-B8A6-C93E635467E1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EA-4DC2-B8A6-C93E635467E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EA-4DC2-B8A6-C93E635467E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4EA-4DC2-B8A6-C93E635467E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4EA-4DC2-B8A6-C93E635467E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4EA-4DC2-B8A6-C93E63546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44489848"/>
        <c:axId val="344484360"/>
      </c:barChart>
      <c:catAx>
        <c:axId val="3444898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44484360"/>
        <c:crosses val="autoZero"/>
        <c:auto val="1"/>
        <c:lblAlgn val="ctr"/>
        <c:lblOffset val="100"/>
        <c:noMultiLvlLbl val="0"/>
      </c:catAx>
      <c:valAx>
        <c:axId val="34448436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444898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703-4718-B96B-154A182639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03-4718-B96B-154A1826392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03-4718-B96B-154A1826392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703-4718-B96B-154A1826392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0.28999999999999998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03-4718-B96B-154A1826392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703-4718-B96B-154A18263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703-4718-B96B-154A18263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44487496"/>
        <c:axId val="445197080"/>
      </c:barChart>
      <c:catAx>
        <c:axId val="3444874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4519708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4519708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444874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855D02C-0D41-435F-B5E1-8E0E94EDE2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8A2C130-0511-4AFD-AF0E-9A25F4644F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894FD46E-6C39-4F49-80EE-B9AAC9D1120E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8AD-4673-AD2B-710CB81BAFF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50606292-457F-4626-A2A8-51AB5B66B50F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8AD-4673-AD2B-710CB81BAFF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16EA664-DAD0-4F46-9FF0-6219087E25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'DASHBOARD-Demographics'!$D$42:$D$49</c:f>
              <c:strCache>
                <c:ptCount val="8"/>
                <c:pt idx="0">
                  <c:v>29 years
and under</c:v>
                </c:pt>
                <c:pt idx="1">
                  <c:v>30-39
years old</c:v>
                </c:pt>
                <c:pt idx="2">
                  <c:v>40-49
years old</c:v>
                </c:pt>
                <c:pt idx="3">
                  <c:v>50-59
years old</c:v>
                </c:pt>
                <c:pt idx="4">
                  <c:v>60 years
or older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5"/>
                <c:pt idx="0">
                  <c:v>0.12</c:v>
                </c:pt>
                <c:pt idx="1">
                  <c:v>0.37</c:v>
                </c:pt>
                <c:pt idx="2">
                  <c:v>0.19</c:v>
                </c:pt>
                <c:pt idx="3">
                  <c:v>0.22</c:v>
                </c:pt>
                <c:pt idx="4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8AD-4673-AD2B-710CB81BAFFE}"/>
            </c:ext>
            <c:ext xmlns:c15="http://schemas.microsoft.com/office/drawing/2012/chart" uri="{02D57815-91ED-43cb-92C2-25804820EDAC}">
              <c15:datalabelsRange>
                <c15:f>'DASHBOARD-Demographics'!$E$42:$E$47</c15:f>
                <c15:dlblRangeCache>
                  <c:ptCount val="6"/>
                  <c:pt idx="0">
                    <c:v>12%</c:v>
                  </c:pt>
                  <c:pt idx="1">
                    <c:v>37%</c:v>
                  </c:pt>
                  <c:pt idx="2">
                    <c:v>19%</c:v>
                  </c:pt>
                  <c:pt idx="3">
                    <c:v>22%</c:v>
                  </c:pt>
                  <c:pt idx="4">
                    <c:v>10%</c:v>
                  </c:pt>
                  <c:pt idx="5">
                    <c:v>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45193552"/>
        <c:axId val="445195512"/>
      </c:barChart>
      <c:catAx>
        <c:axId val="44519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445195512"/>
        <c:crosses val="autoZero"/>
        <c:auto val="1"/>
        <c:lblAlgn val="ctr"/>
        <c:lblOffset val="50"/>
        <c:noMultiLvlLbl val="1"/>
      </c:catAx>
      <c:valAx>
        <c:axId val="445195512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45193552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3A729DA-D9BE-448E-89CB-BA7F7CD8E8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D443848-B120-4520-8EAC-D306874D83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1773D5AA-FD5C-47FC-8373-5F8D08746492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291-44E1-8368-9C984712A8C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C58A0E3A-36A7-4BC9-B8BE-1C2110016113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291-44E1-8368-9C984712A8C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1E8E72DF-229C-4942-A351-5DFF6736289E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291-44E1-8368-9C984712A8C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856A5129-4233-4786-B3D8-326ABDBFFFE3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291-44E1-8368-9C984712A8C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917F395-2489-4F3F-A43D-FC1AC065D3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'DASHBOARD-Demographics'!$D$50:$D$56</c:f>
              <c:strCache>
                <c:ptCount val="7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14
years</c:v>
                </c:pt>
                <c:pt idx="5">
                  <c:v>15 to 20
years</c:v>
                </c:pt>
                <c:pt idx="6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7"/>
                <c:pt idx="0">
                  <c:v>0.02</c:v>
                </c:pt>
                <c:pt idx="1">
                  <c:v>0.31</c:v>
                </c:pt>
                <c:pt idx="2">
                  <c:v>0.18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291-44E1-8368-9C984712A8C3}"/>
            </c:ext>
            <c:ext xmlns:c15="http://schemas.microsoft.com/office/drawing/2012/chart" uri="{02D57815-91ED-43cb-92C2-25804820EDAC}">
              <c15:datalabelsRange>
                <c15:f>'DASHBOARD-Demographics'!$E$50:$E$56</c15:f>
                <c15:dlblRangeCache>
                  <c:ptCount val="7"/>
                  <c:pt idx="0">
                    <c:v>2%</c:v>
                  </c:pt>
                  <c:pt idx="1">
                    <c:v>31%</c:v>
                  </c:pt>
                  <c:pt idx="2">
                    <c:v>18%</c:v>
                  </c:pt>
                  <c:pt idx="3">
                    <c:v>13%</c:v>
                  </c:pt>
                  <c:pt idx="4">
                    <c:v>14%</c:v>
                  </c:pt>
                  <c:pt idx="5">
                    <c:v>15%</c:v>
                  </c:pt>
                  <c:pt idx="6">
                    <c:v>6%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45196688"/>
        <c:axId val="445194728"/>
      </c:barChart>
      <c:catAx>
        <c:axId val="44519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45194728"/>
        <c:crosses val="autoZero"/>
        <c:auto val="0"/>
        <c:lblAlgn val="ctr"/>
        <c:lblOffset val="50"/>
        <c:tickLblSkip val="1"/>
        <c:noMultiLvlLbl val="1"/>
      </c:catAx>
      <c:valAx>
        <c:axId val="44519472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45196688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282-4AF2-817B-9DC318F89608}"/>
              </c:ext>
            </c:extLst>
          </c:dPt>
          <c:dPt>
            <c:idx val="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282-4AF2-817B-9DC318F89608}"/>
              </c:ext>
            </c:extLst>
          </c:dPt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8282-4AF2-817B-9DC318F89608}"/>
              </c:ext>
            </c:extLst>
          </c:dPt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282-4AF2-817B-9DC318F89608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8282-4AF2-817B-9DC318F89608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('DASHBOARD-Trending'!$X$11,'DASHBOARD-Trending'!$Z$11,'DASHBOARD-Trending'!$AB$11,'DASHBOARD-Trending'!$AD$11,'DASHBOARD-Trending'!$AF$11)</c:f>
              <c:numCache>
                <c:formatCode>\+####;\-####;</c:formatCode>
                <c:ptCount val="5"/>
                <c:pt idx="0">
                  <c:v>20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282-4AF2-817B-9DC318F89608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45197472"/>
        <c:axId val="445198256"/>
      </c:barChart>
      <c:catAx>
        <c:axId val="4451974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4519825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45198256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4519747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('DASHBOARD-Trending'!$X$12,'DASHBOARD-Trending'!$Z$12,'DASHBOARD-Trending'!$AB$12,'DASHBOARD-Trending'!$AD$12,'DASHBOARD-Trending'!$AF$12)</c:f>
              <c:numCache>
                <c:formatCode>\+####;\-####;</c:formatCode>
                <c:ptCount val="5"/>
                <c:pt idx="0">
                  <c:v>-10</c:v>
                </c:pt>
                <c:pt idx="1">
                  <c:v>-4</c:v>
                </c:pt>
                <c:pt idx="2">
                  <c:v>-3</c:v>
                </c:pt>
                <c:pt idx="3">
                  <c:v>-1</c:v>
                </c:pt>
                <c:pt idx="4">
                  <c:v>-1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CB-415F-BD21-9FE7CBF663F6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45199040"/>
        <c:axId val="445200216"/>
      </c:barChart>
      <c:catAx>
        <c:axId val="4451990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4520021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45200216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45199040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096359"/>
          <a:ext cx="3716484" cy="254213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32" y="2016166"/>
          <a:ext cx="3716484" cy="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36" y="1389917"/>
          <a:ext cx="3716484" cy="243956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71" y="1702044"/>
          <a:ext cx="3716484" cy="2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98" y="2547571"/>
          <a:ext cx="3716484" cy="485715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7" name="Group 6"/>
        <xdr:cNvGrpSpPr/>
      </xdr:nvGrpSpPr>
      <xdr:grpSpPr>
        <a:xfrm>
          <a:off x="509231" y="1382144"/>
          <a:ext cx="3938565" cy="1920081"/>
          <a:chOff x="509723" y="1383274"/>
          <a:chExt cx="3713210" cy="1954916"/>
        </a:xfrm>
      </xdr:grpSpPr>
      <xdr:sp macro="" textlink="$V$3">
        <xdr:nvSpPr>
          <xdr:cNvPr id="8" name="TextBox 7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89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9" name="TextBox 8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79.5%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10" name="TextBox 9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11" name="TextBox 10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112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16" name="TextBox 15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23 - July 5, 2019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18" name="Rounded Rectangle 17"/>
        <xdr:cNvSpPr/>
      </xdr:nvSpPr>
      <xdr:spPr>
        <a:xfrm>
          <a:off x="509837" y="4514349"/>
          <a:ext cx="3726974" cy="2438400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5744225"/>
          <a:ext cx="1071426" cy="1008790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533" y="5744225"/>
          <a:ext cx="1074356" cy="1009523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761" y="5744225"/>
          <a:ext cx="1071426" cy="1009523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4886325"/>
          <a:ext cx="3435520" cy="686077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23" name="Rounded Rectangle 22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4" name="Rounded Rectangle 23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25" name="TextBox 24"/>
        <xdr:cNvSpPr txBox="1"/>
      </xdr:nvSpPr>
      <xdr:spPr>
        <a:xfrm>
          <a:off x="4612263" y="1581234"/>
          <a:ext cx="457200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27" name="TextBox 26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250371</xdr:colOff>
          <xdr:row>6</xdr:row>
          <xdr:rowOff>125186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29" name="TextBox 28"/>
        <xdr:cNvSpPr txBox="1"/>
      </xdr:nvSpPr>
      <xdr:spPr>
        <a:xfrm>
          <a:off x="7889595" y="1273627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30" name="TextBox 29"/>
        <xdr:cNvSpPr txBox="1"/>
      </xdr:nvSpPr>
      <xdr:spPr>
        <a:xfrm>
          <a:off x="4616397" y="2087968"/>
          <a:ext cx="457200" cy="240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31" name="TextBox 30"/>
        <xdr:cNvSpPr txBox="1"/>
      </xdr:nvSpPr>
      <xdr:spPr>
        <a:xfrm>
          <a:off x="4621567" y="260462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32" name="TextBox 31"/>
        <xdr:cNvSpPr txBox="1"/>
      </xdr:nvSpPr>
      <xdr:spPr>
        <a:xfrm>
          <a:off x="4629565" y="3083372"/>
          <a:ext cx="457200" cy="23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33" name="TextBox 32"/>
        <xdr:cNvSpPr txBox="1"/>
      </xdr:nvSpPr>
      <xdr:spPr>
        <a:xfrm>
          <a:off x="4627488" y="3580668"/>
          <a:ext cx="457200" cy="230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34" name="TextBox 33"/>
        <xdr:cNvSpPr txBox="1"/>
      </xdr:nvSpPr>
      <xdr:spPr>
        <a:xfrm>
          <a:off x="7239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2478</xdr:colOff>
      <xdr:row>0</xdr:row>
      <xdr:rowOff>177485</xdr:rowOff>
    </xdr:from>
    <xdr:to>
      <xdr:col>17</xdr:col>
      <xdr:colOff>175717</xdr:colOff>
      <xdr:row>6</xdr:row>
      <xdr:rowOff>3061</xdr:rowOff>
    </xdr:to>
    <xdr:grpSp>
      <xdr:nvGrpSpPr>
        <xdr:cNvPr id="35" name="Group 34"/>
        <xdr:cNvGrpSpPr/>
      </xdr:nvGrpSpPr>
      <xdr:grpSpPr>
        <a:xfrm>
          <a:off x="214749" y="177485"/>
          <a:ext cx="10623525" cy="1001233"/>
          <a:chOff x="202503" y="206060"/>
          <a:chExt cx="10022089" cy="1006676"/>
        </a:xfrm>
      </xdr:grpSpPr>
      <xdr:pic>
        <xdr:nvPicPr>
          <xdr:cNvPr id="36" name="Picture 35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37" name="TextBox 36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8" name="Rectangle 37"/>
          <xdr:cNvSpPr/>
        </xdr:nvSpPr>
        <xdr:spPr>
          <a:xfrm>
            <a:off x="3543030" y="931415"/>
            <a:ext cx="6583950" cy="2701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39" name="TextBox 3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40" name="TextBox 39"/>
        <xdr:cNvSpPr txBox="1"/>
      </xdr:nvSpPr>
      <xdr:spPr>
        <a:xfrm>
          <a:off x="7896878" y="4188389"/>
          <a:ext cx="575310" cy="247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261257</xdr:colOff>
          <xdr:row>22</xdr:row>
          <xdr:rowOff>70757</xdr:rowOff>
        </xdr:from>
        <xdr:to>
          <xdr:col>17</xdr:col>
          <xdr:colOff>10886</xdr:colOff>
          <xdr:row>23</xdr:row>
          <xdr:rowOff>87086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42" name="TextBox 41"/>
        <xdr:cNvSpPr txBox="1"/>
      </xdr:nvSpPr>
      <xdr:spPr>
        <a:xfrm>
          <a:off x="4635020" y="4492512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43" name="TextBox 42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44" name="TextBox 43"/>
        <xdr:cNvSpPr txBox="1"/>
      </xdr:nvSpPr>
      <xdr:spPr>
        <a:xfrm>
          <a:off x="4631416" y="599408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Q11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45" name="TextBox 44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6" name="TextBox 45"/>
        <xdr:cNvSpPr txBox="1"/>
      </xdr:nvSpPr>
      <xdr:spPr>
        <a:xfrm>
          <a:off x="4636094" y="6507437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7" name="TextBox 46"/>
        <xdr:cNvSpPr txBox="1"/>
      </xdr:nvSpPr>
      <xdr:spPr>
        <a:xfrm>
          <a:off x="4990685" y="1572929"/>
          <a:ext cx="3172968" cy="546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8" name="TextBox 47"/>
        <xdr:cNvSpPr txBox="1"/>
      </xdr:nvSpPr>
      <xdr:spPr>
        <a:xfrm>
          <a:off x="4990687" y="2082723"/>
          <a:ext cx="3172968" cy="544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am constantly looking for ways to do my job better.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9" name="TextBox 48"/>
        <xdr:cNvSpPr txBox="1"/>
      </xdr:nvSpPr>
      <xdr:spPr>
        <a:xfrm>
          <a:off x="4990686" y="2604595"/>
          <a:ext cx="3172968" cy="51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 unit has the job-relevant knowledge and skills necessary to accomplish organizational goals.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50" name="TextBox 49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Employees in my work unit share job knowledge with each other.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51" name="TextBox 50"/>
        <xdr:cNvSpPr txBox="1"/>
      </xdr:nvSpPr>
      <xdr:spPr>
        <a:xfrm>
          <a:off x="4998970" y="3578813"/>
          <a:ext cx="3172968" cy="527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52" name="TextBox 51"/>
        <xdr:cNvSpPr txBox="1"/>
      </xdr:nvSpPr>
      <xdr:spPr>
        <a:xfrm>
          <a:off x="5007251" y="4490527"/>
          <a:ext cx="3175453" cy="532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have sufficient resources to get my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53" name="TextBox 52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workload is reasonable.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4" name="TextBox 53"/>
        <xdr:cNvSpPr txBox="1"/>
      </xdr:nvSpPr>
      <xdr:spPr>
        <a:xfrm>
          <a:off x="4997726" y="5489978"/>
          <a:ext cx="3175453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5" name="TextBox 54"/>
        <xdr:cNvSpPr txBox="1"/>
      </xdr:nvSpPr>
      <xdr:spPr>
        <a:xfrm>
          <a:off x="4990686" y="5991470"/>
          <a:ext cx="3172968" cy="52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talents are used well in the workplace.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6" name="TextBox 55"/>
        <xdr:cNvSpPr txBox="1"/>
      </xdr:nvSpPr>
      <xdr:spPr>
        <a:xfrm>
          <a:off x="4990686" y="6502031"/>
          <a:ext cx="3172968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8" name="Group 57"/>
        <xdr:cNvGrpSpPr/>
      </xdr:nvGrpSpPr>
      <xdr:grpSpPr>
        <a:xfrm>
          <a:off x="483694" y="3404503"/>
          <a:ext cx="1942013" cy="920780"/>
          <a:chOff x="376391" y="3619120"/>
          <a:chExt cx="1845167" cy="952880"/>
        </a:xfrm>
      </xdr:grpSpPr>
      <xdr:pic>
        <xdr:nvPicPr>
          <xdr:cNvPr id="59" name="Picture 58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60" name="TextBox 5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61" name="TextBox 6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51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62" name="Group 61"/>
        <xdr:cNvGrpSpPr/>
      </xdr:nvGrpSpPr>
      <xdr:grpSpPr>
        <a:xfrm>
          <a:off x="2560238" y="3414028"/>
          <a:ext cx="1974157" cy="921735"/>
          <a:chOff x="2447194" y="3450977"/>
          <a:chExt cx="1847088" cy="941832"/>
        </a:xfrm>
      </xdr:grpSpPr>
      <xdr:pic>
        <xdr:nvPicPr>
          <xdr:cNvPr id="63" name="Picture 62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64" name="Group 63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65" name="TextBox 6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66" name="TextBox 65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2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67" name="TextBox 66"/>
        <xdr:cNvSpPr txBox="1"/>
      </xdr:nvSpPr>
      <xdr:spPr>
        <a:xfrm>
          <a:off x="524583" y="4535720"/>
          <a:ext cx="2346099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68" name="Group 67"/>
        <xdr:cNvGrpSpPr/>
      </xdr:nvGrpSpPr>
      <xdr:grpSpPr>
        <a:xfrm>
          <a:off x="689432" y="4811055"/>
          <a:ext cx="3647541" cy="662952"/>
          <a:chOff x="1660696" y="4670648"/>
          <a:chExt cx="3440743" cy="679471"/>
        </a:xfrm>
      </xdr:grpSpPr>
      <xdr:sp macro="" textlink="$K$43">
        <xdr:nvSpPr>
          <xdr:cNvPr id="69" name="TextBox 68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2019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0" name="TextBox 69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79%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71" name="Group 70"/>
        <xdr:cNvGrpSpPr/>
      </xdr:nvGrpSpPr>
      <xdr:grpSpPr>
        <a:xfrm>
          <a:off x="674779" y="5623060"/>
          <a:ext cx="3650202" cy="1046976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3" name="TextBox 72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72%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4" name="TextBox 73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75" name="TextBox 74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77" name="TextBox 76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76%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4" name="Picture 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" name="TextBox 5"/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7" name="TextBox 6"/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8" name="TextBox 7"/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17%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9" name="TextBox 8"/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10" name="TextBox 9"/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34%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11" name="TextBox 10"/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12" name="TextBox 11"/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13" name="TextBox 12"/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14" name="TextBox 13"/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15" name="TextBox 14"/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16" name="TextBox 15"/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17" name="TextBox 16"/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64%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859971</xdr:colOff>
          <xdr:row>19</xdr:row>
          <xdr:rowOff>97971</xdr:rowOff>
        </xdr:from>
        <xdr:to>
          <xdr:col>11</xdr:col>
          <xdr:colOff>364671</xdr:colOff>
          <xdr:row>22</xdr:row>
          <xdr:rowOff>136071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97971</xdr:colOff>
          <xdr:row>19</xdr:row>
          <xdr:rowOff>97971</xdr:rowOff>
        </xdr:from>
        <xdr:to>
          <xdr:col>4</xdr:col>
          <xdr:colOff>495300</xdr:colOff>
          <xdr:row>22</xdr:row>
          <xdr:rowOff>48986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12003</xdr:colOff>
      <xdr:row>1</xdr:row>
      <xdr:rowOff>6035</xdr:rowOff>
    </xdr:from>
    <xdr:to>
      <xdr:col>18</xdr:col>
      <xdr:colOff>4267</xdr:colOff>
      <xdr:row>6</xdr:row>
      <xdr:rowOff>12586</xdr:rowOff>
    </xdr:to>
    <xdr:grpSp>
      <xdr:nvGrpSpPr>
        <xdr:cNvPr id="22" name="Group 21"/>
        <xdr:cNvGrpSpPr/>
      </xdr:nvGrpSpPr>
      <xdr:grpSpPr>
        <a:xfrm>
          <a:off x="212028" y="206060"/>
          <a:ext cx="10022089" cy="1006676"/>
          <a:chOff x="202503" y="206060"/>
          <a:chExt cx="10022089" cy="1006676"/>
        </a:xfrm>
      </xdr:grpSpPr>
      <xdr:pic>
        <xdr:nvPicPr>
          <xdr:cNvPr id="23" name="Picture 22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24" name="TextBox 23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25" name="Rectangle 24"/>
          <xdr:cNvSpPr/>
        </xdr:nvSpPr>
        <xdr:spPr>
          <a:xfrm>
            <a:off x="3543300" y="923925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26" name="Picture 2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27" name="Picture 2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28" name="TextBox 27"/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HISPANIC,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LATINO, OR SPANISH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11</xdr:col>
      <xdr:colOff>247650</xdr:colOff>
      <xdr:row>10</xdr:row>
      <xdr:rowOff>171259</xdr:rowOff>
    </xdr:to>
    <xdr:sp macro="" textlink="">
      <xdr:nvSpPr>
        <xdr:cNvPr id="29" name="TextBox 28"/>
        <xdr:cNvSpPr txBox="1"/>
      </xdr:nvSpPr>
      <xdr:spPr>
        <a:xfrm>
          <a:off x="4722618" y="1818444"/>
          <a:ext cx="1792482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Hispanic,</a:t>
          </a:r>
          <a:r>
            <a:rPr lang="en-US" sz="1100" b="1" i="0" u="none" strike="noStrike" baseline="0">
              <a:solidFill>
                <a:srgbClr val="45525D"/>
              </a:solidFill>
              <a:latin typeface="+mn-lt"/>
              <a:ea typeface="+mn-ea"/>
              <a:cs typeface="Arial"/>
            </a:rPr>
            <a:t> </a:t>
          </a:r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Latino, or Spanish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30" name="TextBox 29"/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15%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31" name="TextBox 30"/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74%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32" name="TextBox 31"/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33" name="TextBox 32"/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'DASHBOARD-Demographics'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'DASHBOARD-Demographics'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" name="Rectangle 1"/>
        <xdr:cNvSpPr/>
      </xdr:nvSpPr>
      <xdr:spPr>
        <a:xfrm>
          <a:off x="2649534" y="6509584"/>
          <a:ext cx="5304604" cy="5401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3" name="Rectangle 2"/>
        <xdr:cNvSpPr/>
      </xdr:nvSpPr>
      <xdr:spPr>
        <a:xfrm>
          <a:off x="2649534" y="5469620"/>
          <a:ext cx="5304604" cy="53377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4" name="Rectangle 3"/>
        <xdr:cNvSpPr/>
      </xdr:nvSpPr>
      <xdr:spPr>
        <a:xfrm>
          <a:off x="2649534" y="4446842"/>
          <a:ext cx="5301246" cy="52559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5" name="Group 4"/>
        <xdr:cNvGrpSpPr/>
      </xdr:nvGrpSpPr>
      <xdr:grpSpPr>
        <a:xfrm>
          <a:off x="6100741" y="4195763"/>
          <a:ext cx="1787453" cy="2720573"/>
          <a:chOff x="6167441" y="1201916"/>
          <a:chExt cx="1791130" cy="2643467"/>
        </a:xfrm>
      </xdr:grpSpPr>
      <xdr:sp macro="" textlink="$AE$21">
        <xdr:nvSpPr>
          <xdr:cNvPr id="6" name="TextBox 5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7" name="TextBox 6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8" name="TextBox 7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9" name="TextBox 8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10" name="TextBox 9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11" name="TextBox 10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12" name="TextBox 11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13" name="TextBox 12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14" name="TextBox 13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68%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15" name="TextBox 14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16" name="TextBox 15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79%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17" name="TextBox 16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95%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18" name="TextBox 17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19" name="TextBox 18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0" name="TextBox 19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1" name="TextBox 20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2" name="TextBox 21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3" name="TextBox 22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63%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4" name="Group 23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5" name="TextBox 24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26" name="TextBox 25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2018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27" name="TextBox 26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8" name="TextBox 27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" name="TextBox 28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30" name="TextBox 29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31" name="TextBox 30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32" name="TextBox 31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33" name="TextBox 32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34" name="TextBox 33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35" name="TextBox 34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94%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6" name="TextBox 35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	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7" name="TextBox 36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8" name="TextBox 37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9" name="TextBox 38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40" name="TextBox 39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95%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41" name="TextBox 40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42" name="TextBox 41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43" name="TextBox 42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44" name="TextBox 43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45" name="TextBox 44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46" name="TextBox 45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47" name="TextBox 46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96%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48" name="TextBox 47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49" name="Rectangle 48"/>
        <xdr:cNvSpPr/>
      </xdr:nvSpPr>
      <xdr:spPr>
        <a:xfrm>
          <a:off x="2655343" y="3513592"/>
          <a:ext cx="5304604" cy="54205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50" name="Rectangle 49"/>
        <xdr:cNvSpPr/>
      </xdr:nvSpPr>
      <xdr:spPr>
        <a:xfrm>
          <a:off x="2655343" y="2486328"/>
          <a:ext cx="5304604" cy="52742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1" name="Rectangle 50"/>
        <xdr:cNvSpPr/>
      </xdr:nvSpPr>
      <xdr:spPr>
        <a:xfrm>
          <a:off x="2655343" y="1463177"/>
          <a:ext cx="5301246" cy="519618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52" name="Group 51"/>
        <xdr:cNvGrpSpPr/>
      </xdr:nvGrpSpPr>
      <xdr:grpSpPr>
        <a:xfrm>
          <a:off x="6106550" y="1214338"/>
          <a:ext cx="1787453" cy="2706006"/>
          <a:chOff x="6167441" y="1201916"/>
          <a:chExt cx="1791130" cy="2643467"/>
        </a:xfrm>
      </xdr:grpSpPr>
      <xdr:sp macro="" textlink="$AE$16">
        <xdr:nvSpPr>
          <xdr:cNvPr id="53" name="TextBox 52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54" name="TextBox 53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55" name="TextBox 54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56" name="TextBox 55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57" name="TextBox 56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58" name="TextBox 57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59" name="TextBox 58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60" name="TextBox 59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61" name="TextBox 60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58%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62" name="TextBox 61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63" name="TextBox 62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35%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64" name="TextBox 63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61%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65" name="TextBox 6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66" name="TextBox 65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67" name="TextBox 66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68" name="TextBox 67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69" name="TextBox 68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70" name="TextBox 69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50%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71" name="Group 70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72" name="TextBox 71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73" name="TextBox 72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74" name="TextBox 73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75" name="TextBox 7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76" name="TextBox 7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77" name="TextBox 7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78" name="TextBox 77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79" name="TextBox 78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80" name="TextBox 79"/>
            <xdr:cNvSpPr txBox="1"/>
          </xdr:nvSpPr>
          <xdr:spPr>
            <a:xfrm>
              <a:off x="61728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1" name="TextBox 80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82" name="TextBox 81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2018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83" name="TextBox 82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84" name="TextBox 83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85" name="TextBox 84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86" name="TextBox 85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87" name="TextBox 86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88" name="TextBox 87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89" name="TextBox 88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90" name="TextBox 89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91" name="TextBox 90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92" name="TextBox 91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93" name="TextBox 92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94" name="TextBox 93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95" name="TextBox 94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96" name="TextBox 95"/>
        <xdr:cNvSpPr txBox="1"/>
      </xdr:nvSpPr>
      <xdr:spPr>
        <a:xfrm>
          <a:off x="2952369" y="4451490"/>
          <a:ext cx="3196003" cy="53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7" name="TextBox 96"/>
        <xdr:cNvSpPr txBox="1"/>
      </xdr:nvSpPr>
      <xdr:spPr>
        <a:xfrm>
          <a:off x="7239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12003</xdr:colOff>
      <xdr:row>0</xdr:row>
      <xdr:rowOff>196535</xdr:rowOff>
    </xdr:from>
    <xdr:to>
      <xdr:col>18</xdr:col>
      <xdr:colOff>4267</xdr:colOff>
      <xdr:row>6</xdr:row>
      <xdr:rowOff>3061</xdr:rowOff>
    </xdr:to>
    <xdr:grpSp>
      <xdr:nvGrpSpPr>
        <xdr:cNvPr id="98" name="Group 97"/>
        <xdr:cNvGrpSpPr/>
      </xdr:nvGrpSpPr>
      <xdr:grpSpPr>
        <a:xfrm>
          <a:off x="212028" y="196535"/>
          <a:ext cx="10022089" cy="1006676"/>
          <a:chOff x="202503" y="206060"/>
          <a:chExt cx="10022089" cy="1006676"/>
        </a:xfrm>
      </xdr:grpSpPr>
      <xdr:pic>
        <xdr:nvPicPr>
          <xdr:cNvPr id="99" name="Picture 9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100" name="TextBox 99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1" name="Rectangle 100"/>
          <xdr:cNvSpPr/>
        </xdr:nvSpPr>
        <xdr:spPr>
          <a:xfrm>
            <a:off x="3543300" y="922156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02" name="TextBox 101"/>
        <xdr:cNvSpPr txBox="1"/>
      </xdr:nvSpPr>
      <xdr:spPr>
        <a:xfrm>
          <a:off x="2644798" y="2482061"/>
          <a:ext cx="409696" cy="23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03" name="TextBox 102"/>
        <xdr:cNvSpPr txBox="1"/>
      </xdr:nvSpPr>
      <xdr:spPr>
        <a:xfrm>
          <a:off x="2644798" y="3009737"/>
          <a:ext cx="409696" cy="23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04" name="TextBox 103"/>
        <xdr:cNvSpPr txBox="1"/>
      </xdr:nvSpPr>
      <xdr:spPr>
        <a:xfrm>
          <a:off x="2644798" y="3505747"/>
          <a:ext cx="409696" cy="23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05" name="TextBox 104"/>
        <xdr:cNvSpPr txBox="1"/>
      </xdr:nvSpPr>
      <xdr:spPr>
        <a:xfrm>
          <a:off x="2952369" y="1955232"/>
          <a:ext cx="3196003" cy="550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have enough information to do my job well.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06" name="TextBox 105"/>
        <xdr:cNvSpPr txBox="1"/>
      </xdr:nvSpPr>
      <xdr:spPr>
        <a:xfrm>
          <a:off x="2952369" y="3009737"/>
          <a:ext cx="3196003" cy="54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07" name="TextBox 106"/>
        <xdr:cNvSpPr txBox="1"/>
      </xdr:nvSpPr>
      <xdr:spPr>
        <a:xfrm>
          <a:off x="2952369" y="3505746"/>
          <a:ext cx="3196003" cy="542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are recognized for providing high quality products and services.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08" name="TextBox 107"/>
        <xdr:cNvSpPr txBox="1"/>
      </xdr:nvSpPr>
      <xdr:spPr>
        <a:xfrm>
          <a:off x="2644798" y="1461779"/>
          <a:ext cx="409696" cy="231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09" name="TextBox 108"/>
        <xdr:cNvSpPr txBox="1"/>
      </xdr:nvSpPr>
      <xdr:spPr>
        <a:xfrm>
          <a:off x="2644798" y="1955232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10" name="TextBox 109"/>
        <xdr:cNvSpPr txBox="1"/>
      </xdr:nvSpPr>
      <xdr:spPr>
        <a:xfrm>
          <a:off x="2952369" y="1463176"/>
          <a:ext cx="3196003" cy="54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The skill level in my work unit has improved in the past year.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111" name="TextBox 110"/>
        <xdr:cNvSpPr txBox="1"/>
      </xdr:nvSpPr>
      <xdr:spPr>
        <a:xfrm>
          <a:off x="2952369" y="2486327"/>
          <a:ext cx="3196003" cy="556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have a feeling of personal empowerment with respect to work processes.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112" name="TextBox 111"/>
        <xdr:cNvSpPr txBox="1"/>
      </xdr:nvSpPr>
      <xdr:spPr>
        <a:xfrm>
          <a:off x="229330" y="1495425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261257</xdr:colOff>
          <xdr:row>7</xdr:row>
          <xdr:rowOff>59871</xdr:rowOff>
        </xdr:from>
        <xdr:to>
          <xdr:col>5</xdr:col>
          <xdr:colOff>669471</xdr:colOff>
          <xdr:row>8</xdr:row>
          <xdr:rowOff>87086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114" name="Chart 1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115" name="Straight Connector 114"/>
        <xdr:cNvCxnSpPr/>
      </xdr:nvCxnSpPr>
      <xdr:spPr>
        <a:xfrm flipV="1">
          <a:off x="558054" y="4157923"/>
          <a:ext cx="9279031" cy="36006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116" name="TextBox 115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261257</xdr:colOff>
          <xdr:row>24</xdr:row>
          <xdr:rowOff>0</xdr:rowOff>
        </xdr:from>
        <xdr:to>
          <xdr:col>5</xdr:col>
          <xdr:colOff>669471</xdr:colOff>
          <xdr:row>25</xdr:row>
          <xdr:rowOff>87086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118" name="TextBox 117"/>
        <xdr:cNvSpPr txBox="1"/>
      </xdr:nvSpPr>
      <xdr:spPr>
        <a:xfrm>
          <a:off x="2644798" y="5476531"/>
          <a:ext cx="409696" cy="2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119" name="TextBox 118"/>
        <xdr:cNvSpPr txBox="1"/>
      </xdr:nvSpPr>
      <xdr:spPr>
        <a:xfrm>
          <a:off x="2644798" y="5989940"/>
          <a:ext cx="409696" cy="23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120" name="TextBox 119"/>
        <xdr:cNvSpPr txBox="1"/>
      </xdr:nvSpPr>
      <xdr:spPr>
        <a:xfrm>
          <a:off x="2644798" y="6521326"/>
          <a:ext cx="409696" cy="230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Q13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121" name="TextBox 120"/>
        <xdr:cNvSpPr txBox="1"/>
      </xdr:nvSpPr>
      <xdr:spPr>
        <a:xfrm>
          <a:off x="2952369" y="4954793"/>
          <a:ext cx="3196003" cy="57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agency is successful at accomplishing its mission.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122" name="TextBox 121"/>
        <xdr:cNvSpPr txBox="1"/>
      </xdr:nvSpPr>
      <xdr:spPr>
        <a:xfrm>
          <a:off x="2952369" y="5989940"/>
          <a:ext cx="3196003" cy="53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Physical conditions allow employees to perform their jobs well.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123" name="TextBox 122"/>
        <xdr:cNvSpPr txBox="1"/>
      </xdr:nvSpPr>
      <xdr:spPr>
        <a:xfrm>
          <a:off x="2952369" y="6524583"/>
          <a:ext cx="3196003" cy="52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The work I do is important.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124" name="TextBox 123"/>
        <xdr:cNvSpPr txBox="1"/>
      </xdr:nvSpPr>
      <xdr:spPr>
        <a:xfrm>
          <a:off x="2644798" y="4451490"/>
          <a:ext cx="409696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125" name="TextBox 124"/>
        <xdr:cNvSpPr txBox="1"/>
      </xdr:nvSpPr>
      <xdr:spPr>
        <a:xfrm>
          <a:off x="2644798" y="4954793"/>
          <a:ext cx="409696" cy="287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126" name="TextBox 125"/>
        <xdr:cNvSpPr txBox="1"/>
      </xdr:nvSpPr>
      <xdr:spPr>
        <a:xfrm>
          <a:off x="2952369" y="5476531"/>
          <a:ext cx="3196003" cy="53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recognition you receive for doing a good job?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127" name="TextBox 12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2018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128" name="TextBox 12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2018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129" name="TextBox 128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2018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130" name="TextBox 129"/>
        <xdr:cNvSpPr txBox="1"/>
      </xdr:nvSpPr>
      <xdr:spPr>
        <a:xfrm>
          <a:off x="1114427" y="5953125"/>
          <a:ext cx="1094105" cy="838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2018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131" name="TextBox 130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132" name="TextBox 131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133" name="Chart 1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134" name="Rounded Rectangle 133"/>
        <xdr:cNvSpPr/>
      </xdr:nvSpPr>
      <xdr:spPr>
        <a:xfrm>
          <a:off x="4953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135" name="Rounded Rectangle 134"/>
        <xdr:cNvSpPr/>
      </xdr:nvSpPr>
      <xdr:spPr>
        <a:xfrm>
          <a:off x="495300" y="60198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136" name="TextBox 135"/>
        <xdr:cNvSpPr txBox="1"/>
      </xdr:nvSpPr>
      <xdr:spPr>
        <a:xfrm>
          <a:off x="6166979" y="7144311"/>
          <a:ext cx="456372" cy="251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8\Report%20Production\Template\AES\FEVS%20AES%20Mo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9\Report%20Production\Mockups\AES\2019%20AES_Mockup%2005-1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_DEMOGRAPHICS"/>
      <sheetName val="DASHBOARD_TRENDING"/>
      <sheetName val="CORE SURVEY"/>
      <sheetName val="WORK LIFE-TELEWORK"/>
      <sheetName val="DEMOGRAPHICS"/>
      <sheetName val="TREND CORE SURVEY"/>
      <sheetName val="ASI"/>
      <sheetName val="ITEM CHANGES"/>
    </sheetNames>
    <sheetDataSet>
      <sheetData sheetId="0" refreshError="1"/>
      <sheetData sheetId="1">
        <row r="42">
          <cell r="D42" t="str">
            <v>25 and under</v>
          </cell>
          <cell r="E42">
            <v>0</v>
          </cell>
        </row>
        <row r="43">
          <cell r="E43">
            <v>0.14799999999999999</v>
          </cell>
        </row>
        <row r="44">
          <cell r="E44" t="str">
            <v>--</v>
          </cell>
        </row>
        <row r="45">
          <cell r="E45">
            <v>0.37</v>
          </cell>
        </row>
        <row r="46">
          <cell r="E46">
            <v>0.33</v>
          </cell>
        </row>
        <row r="47">
          <cell r="E47" t="str">
            <v>--</v>
          </cell>
        </row>
        <row r="48">
          <cell r="E48">
            <v>0</v>
          </cell>
        </row>
        <row r="49">
          <cell r="E49">
            <v>0</v>
          </cell>
        </row>
        <row r="50">
          <cell r="B50">
            <v>6</v>
          </cell>
          <cell r="E50" t="str">
            <v>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-Demographics"/>
      <sheetName val="DASHBOARD-Trending"/>
      <sheetName val="Core Survey"/>
      <sheetName val="Performance"/>
      <sheetName val="Partial Shutdown"/>
      <sheetName val="Telework &amp; Work-Life"/>
      <sheetName val="Demographics"/>
      <sheetName val="Trend Core Survey"/>
      <sheetName val="Trend Telework &amp; Work-Life"/>
      <sheetName val="ASI"/>
      <sheetName val="Item Changes"/>
    </sheetNames>
    <sheetDataSet>
      <sheetData sheetId="0">
        <row r="53">
          <cell r="O53">
            <v>0.96</v>
          </cell>
        </row>
      </sheetData>
      <sheetData sheetId="1">
        <row r="42">
          <cell r="D42" t="str">
            <v>25 and under</v>
          </cell>
          <cell r="E42">
            <v>0</v>
          </cell>
        </row>
        <row r="43">
          <cell r="D43" t="str">
            <v>26-29
years old</v>
          </cell>
          <cell r="E43">
            <v>0.03</v>
          </cell>
        </row>
        <row r="44">
          <cell r="D44" t="str">
            <v>30-39
years old</v>
          </cell>
          <cell r="E44">
            <v>0.24</v>
          </cell>
        </row>
        <row r="45">
          <cell r="D45" t="str">
            <v>40-49
years old</v>
          </cell>
          <cell r="E45">
            <v>0.28999999999999998</v>
          </cell>
        </row>
        <row r="46">
          <cell r="D46" t="str">
            <v>50-59
years old</v>
          </cell>
          <cell r="E46">
            <v>0.3</v>
          </cell>
        </row>
        <row r="47">
          <cell r="D47" t="str">
            <v>60 years
or older</v>
          </cell>
          <cell r="E47">
            <v>0.15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B50">
            <v>6</v>
          </cell>
          <cell r="D50" t="str">
            <v>Less than 1
year</v>
          </cell>
          <cell r="E50">
            <v>0</v>
          </cell>
        </row>
        <row r="51">
          <cell r="B51">
            <v>7</v>
          </cell>
          <cell r="D51" t="str">
            <v>1 to 3
years</v>
          </cell>
          <cell r="E51">
            <v>0.2</v>
          </cell>
        </row>
        <row r="52">
          <cell r="D52" t="str">
            <v>4 to 5
years</v>
          </cell>
          <cell r="E52">
            <v>0.08</v>
          </cell>
        </row>
        <row r="53">
          <cell r="D53" t="str">
            <v>6 to 10
years</v>
          </cell>
          <cell r="E53">
            <v>0.24</v>
          </cell>
        </row>
        <row r="54">
          <cell r="D54" t="str">
            <v>11 to 14
years</v>
          </cell>
          <cell r="E54">
            <v>0.14000000000000001</v>
          </cell>
        </row>
        <row r="55">
          <cell r="D55" t="str">
            <v>15 to 20
years</v>
          </cell>
          <cell r="E55">
            <v>0.11</v>
          </cell>
        </row>
        <row r="56">
          <cell r="D56" t="str">
            <v>More than 20
years</v>
          </cell>
          <cell r="E56">
            <v>0.23</v>
          </cell>
        </row>
      </sheetData>
      <sheetData sheetId="2">
        <row r="11">
          <cell r="X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X220"/>
  <sheetViews>
    <sheetView showGridLines="0" showRowColHeaders="0" tabSelected="1" zoomScaleNormal="100" zoomScalePageLayoutView="200" workbookViewId="0">
      <selection activeCell="A250" sqref="A250"/>
    </sheetView>
  </sheetViews>
  <sheetFormatPr defaultColWidth="8.84375" defaultRowHeight="12.9" x14ac:dyDescent="0.35"/>
  <cols>
    <col min="1" max="1" width="3" style="2" customWidth="1"/>
    <col min="2" max="2" width="1.69140625" style="2" customWidth="1"/>
    <col min="3" max="3" width="3" style="2" customWidth="1"/>
    <col min="4" max="4" width="8.84375" style="2"/>
    <col min="5" max="5" width="11.15234375" style="2" customWidth="1"/>
    <col min="6" max="6" width="11.4609375" style="2" customWidth="1"/>
    <col min="7" max="7" width="12" style="2" customWidth="1"/>
    <col min="8" max="8" width="7.84375" style="2" customWidth="1"/>
    <col min="9" max="9" width="9.15234375" style="2" customWidth="1"/>
    <col min="10" max="10" width="16.4609375" style="2" customWidth="1"/>
    <col min="11" max="11" width="9.4609375" style="2" customWidth="1"/>
    <col min="12" max="12" width="12" style="2" customWidth="1"/>
    <col min="13" max="13" width="7.84375" style="2" customWidth="1"/>
    <col min="14" max="16" width="8.84375" style="2"/>
    <col min="17" max="17" width="10.23046875" style="2" customWidth="1"/>
    <col min="18" max="19" width="2.69140625" style="2" customWidth="1"/>
    <col min="20" max="37" width="2.69140625" style="4" customWidth="1"/>
    <col min="38" max="38" width="2.69140625" style="6" customWidth="1"/>
    <col min="39" max="39" width="2.69140625" style="5" customWidth="1"/>
    <col min="40" max="44" width="2.69140625" style="6" customWidth="1"/>
    <col min="45" max="46" width="2.53515625" style="6" customWidth="1"/>
    <col min="47" max="56" width="2.69140625" style="6" customWidth="1"/>
    <col min="57" max="60" width="2.69140625" style="46" customWidth="1"/>
    <col min="61" max="62" width="2.84375" style="46" customWidth="1"/>
    <col min="63" max="71" width="2.84375" style="2" customWidth="1"/>
    <col min="72" max="76" width="8.84375" style="2" hidden="1" customWidth="1"/>
    <col min="77" max="77" width="0" style="2" hidden="1" customWidth="1"/>
    <col min="78" max="16384" width="8.84375" style="2"/>
  </cols>
  <sheetData>
    <row r="1" spans="2:53" ht="15.75" customHeight="1" thickBot="1" x14ac:dyDescent="0.4">
      <c r="S1" s="3"/>
      <c r="X1" s="3"/>
      <c r="Y1" s="3"/>
      <c r="Z1" s="3"/>
      <c r="AA1" s="3"/>
      <c r="AF1" s="3"/>
      <c r="AG1" s="3"/>
      <c r="AH1" s="3"/>
      <c r="AI1" s="3"/>
      <c r="AJ1" s="3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3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3"/>
      <c r="T2" s="139" t="s">
        <v>0</v>
      </c>
      <c r="U2" s="139" t="s">
        <v>1</v>
      </c>
      <c r="V2" s="139" t="s">
        <v>2</v>
      </c>
      <c r="W2" s="139" t="s">
        <v>3</v>
      </c>
      <c r="X2" s="139" t="s">
        <v>4</v>
      </c>
      <c r="Y2" s="139" t="s">
        <v>5</v>
      </c>
      <c r="Z2" s="139" t="s">
        <v>6</v>
      </c>
      <c r="AA2" s="139" t="s">
        <v>7</v>
      </c>
      <c r="AB2" s="139" t="s">
        <v>8</v>
      </c>
      <c r="AC2" s="139" t="s">
        <v>9</v>
      </c>
      <c r="AD2" s="139" t="s">
        <v>10</v>
      </c>
      <c r="AE2" s="139" t="s">
        <v>11</v>
      </c>
      <c r="AF2" s="3"/>
      <c r="AG2" s="3"/>
      <c r="AH2" s="3"/>
      <c r="AI2" s="3"/>
      <c r="AJ2" s="3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1.75" customHeight="1" x14ac:dyDescent="0.7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4"/>
      <c r="S3" s="3"/>
      <c r="T3" s="15" t="s">
        <v>181</v>
      </c>
      <c r="U3" s="3" t="s">
        <v>182</v>
      </c>
      <c r="V3" s="16">
        <v>89</v>
      </c>
      <c r="W3" s="16">
        <v>112</v>
      </c>
      <c r="X3" s="17">
        <v>0.79500000000000004</v>
      </c>
      <c r="Y3" s="3">
        <v>51</v>
      </c>
      <c r="Z3" s="3">
        <v>2</v>
      </c>
      <c r="AA3" s="18">
        <v>0.79</v>
      </c>
      <c r="AB3" s="18">
        <v>0.72</v>
      </c>
      <c r="AC3" s="18">
        <v>0.88</v>
      </c>
      <c r="AD3" s="18">
        <v>0.76</v>
      </c>
      <c r="AE3" s="3" t="s">
        <v>183</v>
      </c>
      <c r="AF3" s="3"/>
      <c r="AG3" s="3"/>
      <c r="AH3" s="3"/>
      <c r="AI3" s="3"/>
      <c r="AJ3" s="3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5" customHeight="1" x14ac:dyDescent="0.35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4"/>
      <c r="S4" s="3"/>
      <c r="T4" s="139" t="s">
        <v>12</v>
      </c>
      <c r="U4" s="139" t="s">
        <v>13</v>
      </c>
      <c r="V4" s="139" t="s">
        <v>12</v>
      </c>
      <c r="W4" s="139" t="s">
        <v>13</v>
      </c>
      <c r="X4" s="139" t="s">
        <v>12</v>
      </c>
      <c r="Y4" s="139" t="s">
        <v>13</v>
      </c>
      <c r="Z4" s="139" t="s">
        <v>12</v>
      </c>
      <c r="AA4" s="139" t="s">
        <v>13</v>
      </c>
      <c r="AB4" s="139" t="s">
        <v>12</v>
      </c>
      <c r="AC4" s="139" t="s">
        <v>13</v>
      </c>
      <c r="AD4" s="139" t="s">
        <v>12</v>
      </c>
      <c r="AE4" s="139" t="s">
        <v>13</v>
      </c>
      <c r="AF4" s="3"/>
      <c r="AG4" s="3"/>
      <c r="AH4" s="3"/>
      <c r="AI4" s="3"/>
      <c r="AJ4" s="3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x14ac:dyDescent="0.35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4"/>
      <c r="S5" s="3"/>
      <c r="T5" s="3">
        <v>7</v>
      </c>
      <c r="U5" s="18">
        <v>0.99</v>
      </c>
      <c r="V5" s="3">
        <v>33</v>
      </c>
      <c r="W5" s="18">
        <v>0.4</v>
      </c>
      <c r="X5" s="3">
        <v>9</v>
      </c>
      <c r="Y5" s="18">
        <v>0.46</v>
      </c>
      <c r="Z5" s="3">
        <v>7</v>
      </c>
      <c r="AA5" s="18">
        <v>0.01</v>
      </c>
      <c r="AB5" s="3">
        <v>7</v>
      </c>
      <c r="AC5" s="18">
        <v>0.77</v>
      </c>
      <c r="AD5" s="3">
        <v>10</v>
      </c>
      <c r="AE5" s="18">
        <v>0.16</v>
      </c>
      <c r="AF5" s="3"/>
      <c r="AG5" s="3"/>
      <c r="AH5" s="3"/>
      <c r="AI5" s="3"/>
      <c r="AJ5" s="3"/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x14ac:dyDescent="0.35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14"/>
      <c r="S6" s="3"/>
      <c r="T6" s="3">
        <v>8</v>
      </c>
      <c r="U6" s="18">
        <v>0.98</v>
      </c>
      <c r="V6" s="3">
        <v>9</v>
      </c>
      <c r="W6" s="18">
        <v>0.41</v>
      </c>
      <c r="X6" s="3">
        <v>10</v>
      </c>
      <c r="Y6" s="18">
        <v>0.39</v>
      </c>
      <c r="Z6" s="3">
        <v>8</v>
      </c>
      <c r="AA6" s="18">
        <v>0.01</v>
      </c>
      <c r="AB6" s="3">
        <v>49</v>
      </c>
      <c r="AC6" s="18">
        <v>0.71</v>
      </c>
      <c r="AD6" s="3">
        <v>11</v>
      </c>
      <c r="AE6" s="18">
        <v>0.15</v>
      </c>
      <c r="AF6" s="3"/>
      <c r="AG6" s="3"/>
      <c r="AH6" s="3"/>
      <c r="AI6" s="3"/>
      <c r="AJ6" s="3"/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45" x14ac:dyDescent="0.35">
      <c r="B7" s="10"/>
      <c r="C7" s="12"/>
      <c r="D7" s="20"/>
      <c r="E7" s="20"/>
      <c r="F7" s="21"/>
      <c r="G7" s="21"/>
      <c r="H7" s="189"/>
      <c r="I7" s="189"/>
      <c r="J7" s="12"/>
      <c r="K7" s="12"/>
      <c r="L7" s="12"/>
      <c r="M7" s="12"/>
      <c r="N7" s="12"/>
      <c r="O7" s="12"/>
      <c r="P7" s="12"/>
      <c r="Q7" s="12"/>
      <c r="R7" s="14"/>
      <c r="S7" s="3"/>
      <c r="T7" s="3">
        <v>29</v>
      </c>
      <c r="U7" s="18">
        <v>0.97</v>
      </c>
      <c r="V7" s="3">
        <v>67</v>
      </c>
      <c r="W7" s="18">
        <v>0.44</v>
      </c>
      <c r="X7" s="3">
        <v>67</v>
      </c>
      <c r="Y7" s="18">
        <v>0.33</v>
      </c>
      <c r="Z7" s="3">
        <v>28</v>
      </c>
      <c r="AA7" s="18">
        <v>0.01</v>
      </c>
      <c r="AB7" s="3">
        <v>28</v>
      </c>
      <c r="AC7" s="18">
        <v>0.69</v>
      </c>
      <c r="AD7" s="3">
        <v>67</v>
      </c>
      <c r="AE7" s="18">
        <v>0.15</v>
      </c>
      <c r="AF7" s="3"/>
      <c r="AG7" s="3"/>
      <c r="AH7" s="3"/>
      <c r="AI7" s="3"/>
      <c r="AJ7" s="3"/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4">
      <c r="B8" s="10"/>
      <c r="C8" s="12"/>
      <c r="D8" s="22"/>
      <c r="E8" s="23"/>
      <c r="F8" s="24"/>
      <c r="G8" s="25"/>
      <c r="H8" s="190"/>
      <c r="I8" s="190"/>
      <c r="J8" s="12"/>
      <c r="K8" s="12"/>
      <c r="L8" s="12"/>
      <c r="M8" s="12"/>
      <c r="N8" s="12"/>
      <c r="O8" s="12"/>
      <c r="P8" s="12"/>
      <c r="Q8" s="12"/>
      <c r="R8" s="14"/>
      <c r="S8" s="3"/>
      <c r="T8" s="3">
        <v>26</v>
      </c>
      <c r="U8" s="18">
        <v>0.97</v>
      </c>
      <c r="V8" s="3">
        <v>10</v>
      </c>
      <c r="W8" s="18">
        <v>0.45</v>
      </c>
      <c r="X8" s="3">
        <v>11</v>
      </c>
      <c r="Y8" s="18">
        <v>0.28999999999999998</v>
      </c>
      <c r="Z8" s="3">
        <v>26</v>
      </c>
      <c r="AA8" s="18">
        <v>0.02</v>
      </c>
      <c r="AB8" s="3">
        <v>52</v>
      </c>
      <c r="AC8" s="18">
        <v>0.68</v>
      </c>
      <c r="AD8" s="3">
        <v>9</v>
      </c>
      <c r="AE8" s="18">
        <v>0.15</v>
      </c>
      <c r="AF8" s="3"/>
      <c r="AG8" s="3"/>
      <c r="AH8" s="3"/>
      <c r="AI8" s="3"/>
      <c r="AJ8" s="3"/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4">
      <c r="B9" s="10"/>
      <c r="C9" s="12"/>
      <c r="D9" s="22"/>
      <c r="E9" s="23"/>
      <c r="F9" s="26"/>
      <c r="G9" s="25"/>
      <c r="H9" s="190"/>
      <c r="I9" s="190"/>
      <c r="J9" s="12"/>
      <c r="K9" s="12"/>
      <c r="L9" s="12"/>
      <c r="M9" s="12"/>
      <c r="N9" s="12"/>
      <c r="O9" s="12"/>
      <c r="P9" s="12"/>
      <c r="Q9" s="12"/>
      <c r="R9" s="14"/>
      <c r="S9" s="3"/>
      <c r="T9" s="3">
        <v>28</v>
      </c>
      <c r="U9" s="18">
        <v>0.96</v>
      </c>
      <c r="V9" s="3">
        <v>24</v>
      </c>
      <c r="W9" s="18">
        <v>0.5</v>
      </c>
      <c r="X9" s="3">
        <v>33</v>
      </c>
      <c r="Y9" s="18">
        <v>0.28000000000000003</v>
      </c>
      <c r="Z9" s="3">
        <v>29</v>
      </c>
      <c r="AA9" s="18">
        <v>0.02</v>
      </c>
      <c r="AB9" s="3">
        <v>42</v>
      </c>
      <c r="AC9" s="18">
        <v>0.68</v>
      </c>
      <c r="AD9" s="3">
        <v>33</v>
      </c>
      <c r="AE9" s="18">
        <v>0.13</v>
      </c>
      <c r="AF9" s="3"/>
      <c r="AG9" s="3"/>
      <c r="AH9" s="3"/>
      <c r="AI9" s="27"/>
      <c r="AJ9" s="28"/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4">
      <c r="B10" s="10"/>
      <c r="C10" s="12"/>
      <c r="D10" s="23"/>
      <c r="E10" s="23"/>
      <c r="F10" s="26"/>
      <c r="G10" s="25"/>
      <c r="H10" s="190"/>
      <c r="I10" s="190"/>
      <c r="J10" s="12"/>
      <c r="K10" s="12"/>
      <c r="L10" s="12"/>
      <c r="M10" s="12"/>
      <c r="N10" s="12"/>
      <c r="O10" s="12"/>
      <c r="P10" s="12"/>
      <c r="Q10" s="12"/>
      <c r="R10" s="14"/>
      <c r="S10" s="3"/>
      <c r="AF10" s="3"/>
      <c r="AG10" s="3"/>
      <c r="AH10" s="3"/>
      <c r="AI10" s="27"/>
      <c r="AJ10" s="28"/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4">
      <c r="B11" s="10"/>
      <c r="C11" s="12"/>
      <c r="D11" s="23"/>
      <c r="E11" s="23"/>
      <c r="F11" s="26"/>
      <c r="G11" s="25"/>
      <c r="H11" s="190"/>
      <c r="I11" s="190"/>
      <c r="J11" s="12"/>
      <c r="K11" s="12"/>
      <c r="L11" s="12"/>
      <c r="M11" s="12"/>
      <c r="N11" s="12"/>
      <c r="O11" s="12"/>
      <c r="P11" s="12"/>
      <c r="Q11" s="12"/>
      <c r="R11" s="14"/>
      <c r="S11" s="3"/>
      <c r="T11" s="3"/>
      <c r="U11" s="27"/>
      <c r="V11" s="3"/>
      <c r="W11" s="18"/>
      <c r="X11" s="3"/>
      <c r="Y11" s="18"/>
      <c r="Z11" s="3"/>
      <c r="AA11" s="18"/>
      <c r="AB11" s="3"/>
      <c r="AC11" s="18"/>
      <c r="AD11" s="3"/>
      <c r="AE11" s="18"/>
      <c r="AF11" s="3"/>
      <c r="AG11" s="3"/>
      <c r="AH11" s="3"/>
      <c r="AI11" s="27"/>
      <c r="AJ11" s="28"/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4">
      <c r="B12" s="10"/>
      <c r="C12" s="12"/>
      <c r="D12" s="23"/>
      <c r="E12" s="23"/>
      <c r="F12" s="26"/>
      <c r="G12" s="25"/>
      <c r="H12" s="190"/>
      <c r="I12" s="190"/>
      <c r="J12" s="12"/>
      <c r="K12" s="12"/>
      <c r="L12" s="12"/>
      <c r="M12" s="12"/>
      <c r="N12" s="12"/>
      <c r="O12" s="12"/>
      <c r="P12" s="12"/>
      <c r="Q12" s="12"/>
      <c r="R12" s="14"/>
      <c r="AF12" s="3"/>
      <c r="AG12" s="3"/>
      <c r="AH12" s="3"/>
      <c r="AI12" s="27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4">
      <c r="B13" s="10"/>
      <c r="C13" s="12"/>
      <c r="D13" s="186"/>
      <c r="E13" s="186"/>
      <c r="F13" s="29"/>
      <c r="G13" s="30"/>
      <c r="H13" s="187"/>
      <c r="I13" s="187"/>
      <c r="J13" s="12"/>
      <c r="K13" s="12"/>
      <c r="L13" s="12"/>
      <c r="M13" s="12"/>
      <c r="N13" s="12"/>
      <c r="O13" s="12"/>
      <c r="P13" s="12"/>
      <c r="Q13" s="12"/>
      <c r="R13" s="14"/>
      <c r="AF13" s="3"/>
      <c r="AG13" s="3"/>
      <c r="AH13" s="3"/>
      <c r="AI13" s="27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35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14"/>
      <c r="AF14" s="3"/>
      <c r="AG14" s="27"/>
      <c r="AH14" s="27"/>
      <c r="AI14" s="27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x14ac:dyDescent="0.35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4"/>
      <c r="AF15" s="3"/>
      <c r="AG15" s="27"/>
      <c r="AH15" s="27"/>
      <c r="AI15" s="3"/>
      <c r="AJ15" s="3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35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14"/>
      <c r="S16" s="3"/>
      <c r="AD16" s="3"/>
      <c r="AE16" s="18"/>
      <c r="AF16" s="3"/>
      <c r="AG16" s="27"/>
      <c r="AH16" s="27"/>
      <c r="AI16" s="3"/>
      <c r="AJ16" s="3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4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14"/>
      <c r="S17" s="3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"/>
      <c r="AE17" s="18"/>
      <c r="AF17" s="3"/>
      <c r="AG17" s="27"/>
      <c r="AH17" s="27"/>
      <c r="AI17" s="27"/>
      <c r="AJ17" s="3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4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14"/>
      <c r="S18" s="3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27"/>
      <c r="AE18" s="27"/>
      <c r="AF18" s="3"/>
      <c r="AG18" s="27"/>
      <c r="AH18" s="27"/>
      <c r="AI18" s="3"/>
      <c r="AJ18" s="3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4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14"/>
      <c r="S19" s="3"/>
      <c r="T19" s="39"/>
      <c r="U19" s="39"/>
      <c r="V19" s="39"/>
      <c r="W19" s="39"/>
      <c r="X19" s="39"/>
      <c r="Y19" s="39"/>
      <c r="Z19" s="39"/>
      <c r="AA19" s="27"/>
      <c r="AB19" s="27"/>
      <c r="AC19" s="27"/>
      <c r="AD19" s="27"/>
      <c r="AE19" s="27"/>
      <c r="AF19" s="27"/>
      <c r="AG19" s="3"/>
      <c r="AH19" s="3"/>
      <c r="AI19" s="3"/>
      <c r="AJ19" s="3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4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14"/>
      <c r="S20" s="3"/>
      <c r="T20" s="40"/>
      <c r="U20" s="40"/>
      <c r="V20" s="40"/>
      <c r="W20" s="40"/>
      <c r="X20" s="40"/>
      <c r="Y20" s="40"/>
      <c r="Z20" s="40"/>
      <c r="AA20" s="27"/>
      <c r="AB20" s="27"/>
      <c r="AC20" s="27"/>
      <c r="AD20" s="27"/>
      <c r="AE20" s="27"/>
      <c r="AF20" s="27"/>
      <c r="AG20" s="3"/>
      <c r="AH20" s="3"/>
      <c r="AI20" s="3"/>
      <c r="AJ20" s="3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35">
      <c r="B21" s="10"/>
      <c r="C21" s="12"/>
      <c r="D21" s="12"/>
      <c r="E21" s="12"/>
      <c r="F21" s="37"/>
      <c r="G21" s="38"/>
      <c r="H21" s="12"/>
      <c r="I21" s="12"/>
      <c r="J21" s="41"/>
      <c r="K21" s="37"/>
      <c r="L21" s="38"/>
      <c r="M21" s="12"/>
      <c r="N21" s="12"/>
      <c r="O21" s="12"/>
      <c r="P21" s="12"/>
      <c r="Q21" s="12"/>
      <c r="R21" s="14"/>
      <c r="S21" s="3"/>
      <c r="X21" s="27"/>
      <c r="Y21" s="27"/>
      <c r="Z21" s="27"/>
      <c r="AA21" s="27"/>
      <c r="AB21" s="27"/>
      <c r="AC21" s="27"/>
      <c r="AD21" s="27"/>
      <c r="AE21" s="27"/>
      <c r="AF21" s="27"/>
      <c r="AG21" s="3"/>
      <c r="AH21" s="3"/>
      <c r="AI21" s="3"/>
      <c r="AJ21" s="3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35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14"/>
      <c r="S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35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14"/>
      <c r="S23" s="3"/>
      <c r="V23" s="3"/>
      <c r="W23" s="3"/>
      <c r="X23" s="42"/>
      <c r="Y23" s="42"/>
      <c r="Z23" s="27"/>
      <c r="AA23" s="27"/>
      <c r="AB23" s="27"/>
      <c r="AC23" s="27"/>
      <c r="AD23" s="3"/>
      <c r="AE23" s="3"/>
      <c r="AF23" s="3"/>
      <c r="AG23" s="3"/>
      <c r="AH23" s="3"/>
      <c r="AI23" s="3"/>
      <c r="AJ23" s="3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35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14"/>
      <c r="S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35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14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35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1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ht="14.6" x14ac:dyDescent="0.4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4"/>
      <c r="S27" s="3"/>
      <c r="T27" s="3"/>
      <c r="U27" s="3"/>
      <c r="V27" s="3"/>
      <c r="W27" s="43"/>
      <c r="X27" s="27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x14ac:dyDescent="0.35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4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7"/>
      <c r="AE28" s="27"/>
      <c r="AF28" s="27"/>
      <c r="AG28" s="27"/>
      <c r="AH28" s="27"/>
      <c r="AI28" s="27"/>
      <c r="AJ28" s="27"/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35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14"/>
      <c r="S29" s="3"/>
      <c r="T29" s="3"/>
      <c r="U29" s="42"/>
      <c r="V29" s="45"/>
      <c r="W29" s="42"/>
      <c r="X29" s="45"/>
      <c r="Y29" s="42"/>
      <c r="Z29" s="45"/>
      <c r="AA29" s="42"/>
      <c r="AB29" s="45"/>
      <c r="AC29" s="42"/>
      <c r="AD29" s="45"/>
      <c r="AE29" s="27"/>
      <c r="AF29" s="27"/>
      <c r="AG29" s="27"/>
      <c r="AH29" s="27"/>
      <c r="AI29" s="27"/>
      <c r="AJ29" s="27"/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35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14"/>
      <c r="S30" s="3"/>
      <c r="T30" s="3"/>
      <c r="U30" s="42"/>
      <c r="V30" s="45"/>
      <c r="W30" s="42"/>
      <c r="X30" s="45"/>
      <c r="Y30" s="42"/>
      <c r="Z30" s="45"/>
      <c r="AA30" s="42"/>
      <c r="AB30" s="45"/>
      <c r="AC30" s="42"/>
      <c r="AD30" s="45"/>
      <c r="AE30" s="27"/>
      <c r="AF30" s="27"/>
      <c r="AG30" s="27"/>
      <c r="AH30" s="27"/>
      <c r="AI30" s="27"/>
      <c r="AJ30" s="27"/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35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14"/>
      <c r="S31" s="3"/>
      <c r="T31" s="3"/>
      <c r="U31" s="42"/>
      <c r="V31" s="45"/>
      <c r="W31" s="42"/>
      <c r="X31" s="45"/>
      <c r="Y31" s="42"/>
      <c r="Z31" s="45"/>
      <c r="AA31" s="42"/>
      <c r="AB31" s="45"/>
      <c r="AC31" s="42"/>
      <c r="AD31" s="45"/>
      <c r="AE31" s="27"/>
      <c r="AF31" s="27"/>
      <c r="AG31" s="27"/>
      <c r="AH31" s="27"/>
      <c r="AI31" s="27"/>
      <c r="AJ31" s="27"/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35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14"/>
      <c r="S32" s="3"/>
      <c r="T32" s="3"/>
      <c r="U32" s="42"/>
      <c r="V32" s="45"/>
      <c r="W32" s="42"/>
      <c r="X32" s="45"/>
      <c r="Y32" s="42"/>
      <c r="Z32" s="45"/>
      <c r="AA32" s="42"/>
      <c r="AB32" s="45"/>
      <c r="AC32" s="42"/>
      <c r="AD32" s="45"/>
      <c r="AE32" s="27"/>
      <c r="AF32" s="27"/>
      <c r="AG32" s="27"/>
      <c r="AH32" s="27"/>
      <c r="AI32" s="27"/>
      <c r="AJ32" s="27"/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35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14"/>
      <c r="S33" s="3"/>
      <c r="T33" s="3"/>
      <c r="U33" s="42"/>
      <c r="V33" s="45"/>
      <c r="W33" s="42"/>
      <c r="X33" s="45"/>
      <c r="Y33" s="42"/>
      <c r="Z33" s="45"/>
      <c r="AA33" s="42"/>
      <c r="AB33" s="45"/>
      <c r="AC33" s="42"/>
      <c r="AD33" s="45"/>
      <c r="AE33" s="3"/>
      <c r="AF33" s="3">
        <v>1</v>
      </c>
      <c r="AG33" s="3"/>
      <c r="AH33" s="3"/>
      <c r="AI33" s="3"/>
      <c r="AJ33" s="3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35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14"/>
      <c r="S34" s="3"/>
      <c r="T34" s="3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3"/>
      <c r="AF34" s="3"/>
      <c r="AG34" s="3"/>
      <c r="AH34" s="3"/>
      <c r="AI34" s="3"/>
      <c r="AJ34" s="3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35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14"/>
      <c r="S35" s="3"/>
      <c r="T35" s="3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3"/>
      <c r="AF35" s="3"/>
      <c r="AG35" s="3"/>
      <c r="AH35" s="3"/>
      <c r="AI35" s="3"/>
      <c r="AJ35" s="3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35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14"/>
      <c r="S36" s="3"/>
      <c r="T36" s="3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3"/>
      <c r="AF36" s="3"/>
      <c r="AG36" s="3"/>
      <c r="AH36" s="3"/>
      <c r="AI36" s="3"/>
      <c r="AJ36" s="3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35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14"/>
      <c r="S37" s="3"/>
      <c r="T37" s="3"/>
      <c r="U37" s="27"/>
      <c r="V37" s="3"/>
      <c r="W37" s="3"/>
      <c r="X37" s="3"/>
      <c r="Y37" s="3"/>
      <c r="Z37" s="3"/>
      <c r="AA37" s="27"/>
      <c r="AB37" s="27"/>
      <c r="AC37" s="3"/>
      <c r="AD37" s="3"/>
      <c r="AE37" s="3"/>
      <c r="AF37" s="3"/>
      <c r="AG37" s="3"/>
      <c r="AH37" s="3"/>
      <c r="AI37" s="3"/>
      <c r="AJ37" s="3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35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14"/>
      <c r="S38" s="3"/>
      <c r="T38" s="3"/>
      <c r="U38" s="27"/>
      <c r="V38" s="3"/>
      <c r="W38" s="3"/>
      <c r="X38" s="3"/>
      <c r="Y38" s="3"/>
      <c r="Z38" s="3"/>
      <c r="AA38" s="27"/>
      <c r="AB38" s="27"/>
      <c r="AC38" s="3"/>
      <c r="AD38" s="3"/>
      <c r="AE38" s="3"/>
      <c r="AF38" s="3"/>
      <c r="AG38" s="3"/>
      <c r="AH38" s="3"/>
      <c r="AI38" s="3"/>
      <c r="AJ38" s="3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35"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4"/>
      <c r="S39" s="3"/>
      <c r="T39" s="3"/>
      <c r="U39" s="27"/>
      <c r="V39" s="3"/>
      <c r="W39" s="3"/>
      <c r="X39" s="3"/>
      <c r="Y39" s="3"/>
      <c r="Z39" s="3"/>
      <c r="AA39" s="27"/>
      <c r="AB39" s="27"/>
      <c r="AC39" s="3"/>
      <c r="AD39" s="3"/>
      <c r="AE39" s="3"/>
      <c r="AF39" s="3"/>
      <c r="AG39" s="3"/>
      <c r="AH39" s="3"/>
      <c r="AI39" s="3"/>
      <c r="AJ39" s="3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thickBot="1" x14ac:dyDescent="0.4">
      <c r="B40" s="48"/>
      <c r="C40" s="49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49"/>
      <c r="O40" s="49"/>
      <c r="P40" s="49"/>
      <c r="Q40" s="49"/>
      <c r="R40" s="50"/>
      <c r="S40" s="3"/>
      <c r="T40" s="3"/>
      <c r="U40" s="27"/>
      <c r="V40" s="3"/>
      <c r="W40" s="3"/>
      <c r="X40" s="3"/>
      <c r="Y40" s="3"/>
      <c r="Z40" s="3"/>
      <c r="AA40" s="27"/>
      <c r="AB40" s="27"/>
      <c r="AC40" s="3"/>
      <c r="AD40" s="3"/>
      <c r="AE40" s="3"/>
      <c r="AF40" s="3"/>
      <c r="AG40" s="3"/>
      <c r="AH40" s="3"/>
      <c r="AI40" s="3"/>
      <c r="AJ40" s="3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1.25" customHeight="1" x14ac:dyDescent="0.35">
      <c r="S41" s="6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1.25" customHeight="1" x14ac:dyDescent="0.35">
      <c r="A42" s="51"/>
      <c r="B42" s="139" t="s">
        <v>14</v>
      </c>
      <c r="C42" s="139" t="s">
        <v>15</v>
      </c>
      <c r="D42" s="3"/>
      <c r="E42" s="3"/>
      <c r="F42" s="6"/>
      <c r="G42" s="6"/>
      <c r="H42" s="6"/>
      <c r="I42" s="6"/>
      <c r="J42" s="6"/>
      <c r="L42" s="6"/>
      <c r="M42" s="6"/>
      <c r="N42" s="6"/>
      <c r="O42" s="6"/>
      <c r="P42" s="6"/>
      <c r="Q42" s="6"/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1.25" customHeight="1" x14ac:dyDescent="0.35">
      <c r="A43" s="51"/>
      <c r="B43" s="52">
        <v>1</v>
      </c>
      <c r="C43" s="53" t="s">
        <v>16</v>
      </c>
      <c r="D43" s="3"/>
      <c r="E43" s="3"/>
      <c r="F43" s="6"/>
      <c r="G43" s="6"/>
      <c r="H43" s="6"/>
      <c r="I43" s="6"/>
      <c r="J43" s="6"/>
      <c r="K43" s="3" t="s">
        <v>17</v>
      </c>
      <c r="L43" s="6"/>
      <c r="M43" s="6"/>
      <c r="N43" s="6"/>
      <c r="O43" s="6"/>
      <c r="P43" s="6"/>
      <c r="Q43" s="6"/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ht="11.25" customHeight="1" x14ac:dyDescent="0.35">
      <c r="A44" s="51"/>
      <c r="B44" s="52">
        <v>2</v>
      </c>
      <c r="C44" s="53" t="s">
        <v>18</v>
      </c>
      <c r="D44" s="3"/>
      <c r="E44" s="3"/>
      <c r="F44" s="6"/>
      <c r="G44" s="6"/>
      <c r="H44" s="6"/>
      <c r="I44" s="6"/>
      <c r="J44" s="6"/>
      <c r="K44" s="3" t="s">
        <v>19</v>
      </c>
      <c r="L44" s="6"/>
      <c r="M44" s="6"/>
      <c r="N44" s="6"/>
      <c r="O44" s="6"/>
      <c r="P44" s="6"/>
      <c r="Q44" s="6"/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ht="11.25" customHeight="1" x14ac:dyDescent="0.35">
      <c r="A45" s="51"/>
      <c r="B45" s="52">
        <v>3</v>
      </c>
      <c r="C45" s="53" t="s">
        <v>20</v>
      </c>
      <c r="D45" s="3"/>
      <c r="E45" s="3"/>
      <c r="F45" s="6"/>
      <c r="G45" s="6"/>
      <c r="H45" s="6"/>
      <c r="I45" s="6"/>
      <c r="J45" s="6"/>
      <c r="K45" s="3" t="s">
        <v>21</v>
      </c>
      <c r="L45" s="6"/>
      <c r="M45" s="6"/>
      <c r="N45" s="6"/>
      <c r="O45" s="6"/>
      <c r="P45" s="6"/>
      <c r="Q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ht="11.25" customHeight="1" x14ac:dyDescent="0.35">
      <c r="A46" s="51"/>
      <c r="B46" s="52">
        <v>4</v>
      </c>
      <c r="C46" s="53" t="s">
        <v>22</v>
      </c>
      <c r="D46" s="3"/>
      <c r="E46" s="3"/>
      <c r="F46" s="6"/>
      <c r="G46" s="6"/>
      <c r="H46" s="6"/>
      <c r="I46" s="6"/>
      <c r="J46" s="6"/>
      <c r="K46" s="3" t="s">
        <v>23</v>
      </c>
      <c r="L46" s="6"/>
      <c r="M46" s="6"/>
      <c r="N46" s="6"/>
      <c r="O46" s="6"/>
      <c r="P46" s="6"/>
      <c r="Q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ht="11.25" customHeight="1" x14ac:dyDescent="0.35">
      <c r="A47" s="51"/>
      <c r="B47" s="52">
        <v>5</v>
      </c>
      <c r="C47" s="53" t="s">
        <v>24</v>
      </c>
      <c r="D47" s="3"/>
      <c r="E47" s="3"/>
      <c r="F47" s="6"/>
      <c r="G47" s="6"/>
      <c r="H47" s="6"/>
      <c r="I47" s="6"/>
      <c r="J47" s="6"/>
      <c r="K47" s="3" t="s">
        <v>25</v>
      </c>
      <c r="L47" s="3" t="s">
        <v>26</v>
      </c>
      <c r="M47" s="6"/>
      <c r="N47" s="6"/>
      <c r="O47" s="6"/>
      <c r="P47" s="6"/>
      <c r="Q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ht="11.25" customHeight="1" x14ac:dyDescent="0.35">
      <c r="A48" s="51"/>
      <c r="B48" s="52">
        <v>6</v>
      </c>
      <c r="C48" s="53" t="s">
        <v>27</v>
      </c>
      <c r="D48" s="3"/>
      <c r="E48" s="3"/>
      <c r="F48" s="6"/>
      <c r="G48" s="6"/>
      <c r="H48" s="6"/>
      <c r="I48" s="6"/>
      <c r="J48" s="6"/>
      <c r="K48" s="3" t="s">
        <v>28</v>
      </c>
      <c r="L48" s="3" t="s">
        <v>29</v>
      </c>
      <c r="M48" s="6"/>
      <c r="N48" s="6"/>
      <c r="O48" s="6"/>
      <c r="P48" s="6"/>
      <c r="Q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ht="11.25" customHeight="1" x14ac:dyDescent="0.35">
      <c r="A49" s="51"/>
      <c r="B49" s="52">
        <v>7</v>
      </c>
      <c r="C49" s="53" t="s">
        <v>30</v>
      </c>
      <c r="D49" s="3"/>
      <c r="E49" s="3"/>
      <c r="F49" s="6"/>
      <c r="G49" s="6"/>
      <c r="H49" s="6"/>
      <c r="I49" s="6"/>
      <c r="J49" s="6"/>
      <c r="K49" s="27" t="s">
        <v>31</v>
      </c>
      <c r="L49" s="27" t="s">
        <v>32</v>
      </c>
      <c r="M49" s="6"/>
      <c r="N49" s="6"/>
      <c r="O49" s="6"/>
      <c r="P49" s="6"/>
      <c r="Q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ht="11.25" customHeight="1" x14ac:dyDescent="0.35">
      <c r="A50" s="51"/>
      <c r="B50" s="52">
        <v>8</v>
      </c>
      <c r="C50" s="53" t="s">
        <v>33</v>
      </c>
      <c r="D50" s="3"/>
      <c r="E50" s="3"/>
      <c r="F50" s="6"/>
      <c r="G50" s="6"/>
      <c r="H50" s="6"/>
      <c r="I50" s="6"/>
      <c r="J50" s="6"/>
      <c r="K50" s="27" t="s">
        <v>34</v>
      </c>
      <c r="L50" s="27" t="s">
        <v>35</v>
      </c>
      <c r="M50" s="6"/>
      <c r="N50" s="6"/>
      <c r="O50" s="6"/>
      <c r="P50" s="6"/>
      <c r="Q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ht="11.25" customHeight="1" x14ac:dyDescent="0.35">
      <c r="A51" s="51"/>
      <c r="B51" s="52">
        <v>9</v>
      </c>
      <c r="C51" s="53" t="s">
        <v>184</v>
      </c>
      <c r="D51" s="3"/>
      <c r="E51" s="3"/>
      <c r="F51" s="6"/>
      <c r="G51" s="6"/>
      <c r="H51" s="6"/>
      <c r="I51" s="6"/>
      <c r="J51" s="6"/>
      <c r="K51" s="3" t="s">
        <v>36</v>
      </c>
      <c r="L51" s="3" t="s">
        <v>37</v>
      </c>
      <c r="M51" s="6"/>
      <c r="N51" s="6"/>
      <c r="O51" s="6"/>
      <c r="P51" s="6"/>
      <c r="Q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ht="11.25" customHeight="1" x14ac:dyDescent="0.35">
      <c r="A52" s="51"/>
      <c r="B52" s="52">
        <v>10</v>
      </c>
      <c r="C52" s="53" t="s">
        <v>38</v>
      </c>
      <c r="D52" s="3"/>
      <c r="E52" s="3"/>
      <c r="F52" s="6"/>
      <c r="G52" s="6"/>
      <c r="H52" s="6"/>
      <c r="I52" s="6"/>
      <c r="J52" s="6"/>
      <c r="K52" s="3" t="s">
        <v>39</v>
      </c>
      <c r="L52" s="3" t="s">
        <v>40</v>
      </c>
      <c r="M52" s="6"/>
      <c r="N52" s="6"/>
      <c r="O52" s="6"/>
      <c r="P52" s="6"/>
      <c r="Q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ht="11.25" customHeight="1" x14ac:dyDescent="0.35">
      <c r="A53" s="51"/>
      <c r="B53" s="52">
        <v>11</v>
      </c>
      <c r="C53" s="53" t="s">
        <v>41</v>
      </c>
      <c r="D53" s="3"/>
      <c r="E53" s="3"/>
      <c r="F53" s="6"/>
      <c r="G53" s="6"/>
      <c r="H53" s="6"/>
      <c r="I53" s="6"/>
      <c r="J53" s="6"/>
      <c r="K53" s="54" t="s">
        <v>42</v>
      </c>
      <c r="L53" s="54">
        <v>1</v>
      </c>
      <c r="M53" s="54" t="str">
        <f>CHOOSE(L53, L47, L48,L49,L50,L51,L52)</f>
        <v>Highest % Positive Items</v>
      </c>
      <c r="N53" s="54">
        <f>CHOOSE(L53, T5, V5,X5,Z5,AB5,AD5)</f>
        <v>7</v>
      </c>
      <c r="O53" s="55">
        <f>CHOOSE(L53, U5, W5,Y5,AA5,AC5,AE5)</f>
        <v>0.99</v>
      </c>
      <c r="P53" s="54">
        <f>CHOOSE(L53, T6, V6,X6,Z6,AB6,AD6)</f>
        <v>8</v>
      </c>
      <c r="Q53" s="55">
        <f>CHOOSE(L53, U6, W6,Y6,AA6,AC6,AE6)</f>
        <v>0.98</v>
      </c>
      <c r="R53" s="54">
        <f>CHOOSE(L53, T7, V7,X7,Z7,AB7,AD7)</f>
        <v>29</v>
      </c>
      <c r="S53" s="55">
        <f>CHOOSE(L53, U7, W7,Y7,AA7,AC7,AE7)</f>
        <v>0.97</v>
      </c>
      <c r="T53" s="54">
        <f>CHOOSE(L53, T8, V8,X8,Z8,AB8,AD8)</f>
        <v>26</v>
      </c>
      <c r="U53" s="55">
        <f>CHOOSE(L53, U8, W8,Y8,AA8,AC8,AE8)</f>
        <v>0.97</v>
      </c>
      <c r="V53" s="54">
        <f>CHOOSE(L53, T9, V9,X9,Z9,AB9,AD9)</f>
        <v>28</v>
      </c>
      <c r="W53" s="55">
        <f>CHOOSE(L53, U9, W9,Y9,AA9,AC9,AE9)</f>
        <v>0.96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ht="11.25" customHeight="1" x14ac:dyDescent="0.35">
      <c r="A54" s="51"/>
      <c r="B54" s="52">
        <v>12</v>
      </c>
      <c r="C54" s="53" t="s">
        <v>43</v>
      </c>
      <c r="D54" s="3"/>
      <c r="E54" s="3"/>
      <c r="F54" s="6"/>
      <c r="G54" s="6"/>
      <c r="H54" s="6"/>
      <c r="I54" s="6"/>
      <c r="J54" s="6"/>
      <c r="K54" s="54" t="s">
        <v>44</v>
      </c>
      <c r="L54" s="54">
        <v>3</v>
      </c>
      <c r="M54" s="54" t="str">
        <f>CHOOSE(L54, L47, L48, L49,L50,L51,L52)</f>
        <v>Highest % Negative Items</v>
      </c>
      <c r="N54" s="54">
        <f>CHOOSE(L54, T5, V5, X5,Z5,AB5,AD5)</f>
        <v>9</v>
      </c>
      <c r="O54" s="55">
        <f>CHOOSE(L54, U5, W5, Y5,AA5,AC5,AE5)</f>
        <v>0.46</v>
      </c>
      <c r="P54" s="54">
        <f>CHOOSE(L54, T6, V6, X6,Z6,AB6,AD6)</f>
        <v>10</v>
      </c>
      <c r="Q54" s="55">
        <f>CHOOSE(L54, U6, W6, Y6,AA6,AC6,AE6)</f>
        <v>0.39</v>
      </c>
      <c r="R54" s="54">
        <f>CHOOSE(L54, T7, V7, X7,Z7,AB7,AD7)</f>
        <v>67</v>
      </c>
      <c r="S54" s="55">
        <f>CHOOSE(L54, U7, W7, Y7,AA7,AC7,AE7)</f>
        <v>0.33</v>
      </c>
      <c r="T54" s="54">
        <f>CHOOSE(L54, T8, V8, X8,Z8,AB8,AD8)</f>
        <v>11</v>
      </c>
      <c r="U54" s="55">
        <f>CHOOSE(L54, U8, W8, Y8,AA8,AC8,AE8)</f>
        <v>0.28999999999999998</v>
      </c>
      <c r="V54" s="54">
        <f>CHOOSE(L54, T9, V9, X9,Z9,AB9,AD9)</f>
        <v>33</v>
      </c>
      <c r="W54" s="55">
        <f>CHOOSE(L54, U9, W9, Y9,AA9,AC9,AE9)</f>
        <v>0.28000000000000003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ht="11.25" customHeight="1" x14ac:dyDescent="0.4">
      <c r="A55" s="51"/>
      <c r="B55" s="52">
        <v>13</v>
      </c>
      <c r="C55" s="53" t="s">
        <v>45</v>
      </c>
      <c r="D55" s="3"/>
      <c r="E55" s="3"/>
      <c r="F55" s="6"/>
      <c r="G55" s="6"/>
      <c r="H55" s="6"/>
      <c r="I55" s="6"/>
      <c r="J55" s="6"/>
      <c r="K55" s="54"/>
      <c r="L55" s="56"/>
      <c r="M55" s="56"/>
      <c r="N55" s="56" t="str">
        <f>CONCATENATE("Q"&amp;N53)</f>
        <v>Q7</v>
      </c>
      <c r="O55" s="57" t="str">
        <f>VLOOKUP(N53, B43:C126, 2,FALSE)</f>
        <v>When needed I am willing to put in the extra effort to get a job done.</v>
      </c>
      <c r="P55" s="56" t="str">
        <f>CONCATENATE("Q"&amp;P53)</f>
        <v>Q8</v>
      </c>
      <c r="Q55" s="57" t="str">
        <f>VLOOKUP(P53,  B43:C126, 2,FALSE)</f>
        <v>I am constantly looking for ways to do my job better.</v>
      </c>
      <c r="R55" s="56" t="str">
        <f>CONCATENATE("Q"&amp;R53)</f>
        <v>Q29</v>
      </c>
      <c r="S55" s="57" t="str">
        <f>VLOOKUP(R53, B43:C126, 2,FALSE)</f>
        <v>My work unit has the job-relevant knowledge and skills necessary to accomplish organizational goals.</v>
      </c>
      <c r="T55" s="56" t="str">
        <f>CONCATENATE("Q"&amp;T53)</f>
        <v>Q26</v>
      </c>
      <c r="U55" s="57" t="str">
        <f>VLOOKUP(T53,B43:C126, 2,FALSE)</f>
        <v>Employees in my work unit share job knowledge with each other.</v>
      </c>
      <c r="V55" s="56" t="str">
        <f>CONCATENATE("Q"&amp;V53)</f>
        <v>Q28</v>
      </c>
      <c r="W55" s="57" t="str">
        <f>VLOOKUP(V53,B43:C126, 2,FALSE)</f>
        <v>How would you rate the overall quality of work done by your work unit?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ht="11.25" customHeight="1" x14ac:dyDescent="0.4">
      <c r="A56" s="51"/>
      <c r="B56" s="52">
        <v>14</v>
      </c>
      <c r="C56" s="53" t="s">
        <v>185</v>
      </c>
      <c r="D56" s="3"/>
      <c r="E56" s="3"/>
      <c r="F56" s="6"/>
      <c r="G56" s="6"/>
      <c r="H56" s="6"/>
      <c r="I56" s="6"/>
      <c r="J56" s="6"/>
      <c r="K56" s="54"/>
      <c r="L56" s="56"/>
      <c r="M56" s="56"/>
      <c r="N56" s="56" t="str">
        <f>CONCATENATE("Q"&amp;N54)</f>
        <v>Q9</v>
      </c>
      <c r="O56" s="57" t="str">
        <f>VLOOKUP(N54,B43:C126, 2,FALSE)</f>
        <v>I have sufficient resources to get my job done.</v>
      </c>
      <c r="P56" s="56" t="str">
        <f>CONCATENATE("Q"&amp;P54)</f>
        <v>Q10</v>
      </c>
      <c r="Q56" s="57" t="str">
        <f>VLOOKUP(P54,B43:C126, 2,FALSE)</f>
        <v>My workload is reasonable.</v>
      </c>
      <c r="R56" s="56" t="str">
        <f>CONCATENATE("Q"&amp;R54)</f>
        <v>Q67</v>
      </c>
      <c r="S56" s="57" t="str">
        <f>VLOOKUP(R54,B43:C126, 2,FALSE)</f>
        <v>How satisfied are you with your opportunity to get a better job in your organization?</v>
      </c>
      <c r="T56" s="56" t="str">
        <f>CONCATENATE("Q"&amp;T54)</f>
        <v>Q11</v>
      </c>
      <c r="U56" s="57" t="str">
        <f>VLOOKUP(T54,B43:C126, 2,FALSE)</f>
        <v>My talents are used well in the workplace.</v>
      </c>
      <c r="V56" s="56" t="str">
        <f>CONCATENATE("Q"&amp;V54)</f>
        <v>Q33</v>
      </c>
      <c r="W56" s="57" t="str">
        <f>VLOOKUP(V54,B43:C126, 2,FALSE)</f>
        <v>Pay raises depend on how well employees perform their jobs.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ht="11.25" customHeight="1" x14ac:dyDescent="0.35">
      <c r="A57" s="51"/>
      <c r="B57" s="52">
        <v>15</v>
      </c>
      <c r="C57" s="53" t="s">
        <v>46</v>
      </c>
      <c r="D57" s="3"/>
      <c r="E57" s="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ht="11.25" customHeight="1" x14ac:dyDescent="0.35">
      <c r="A58" s="51"/>
      <c r="B58" s="52">
        <v>16</v>
      </c>
      <c r="C58" s="53" t="s">
        <v>47</v>
      </c>
      <c r="D58" s="3"/>
      <c r="E58" s="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ht="11.25" customHeight="1" x14ac:dyDescent="0.35">
      <c r="A59" s="51"/>
      <c r="B59" s="52">
        <v>17</v>
      </c>
      <c r="C59" s="53" t="s">
        <v>48</v>
      </c>
      <c r="D59" s="3"/>
      <c r="E59" s="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ht="11.25" customHeight="1" x14ac:dyDescent="0.35">
      <c r="A60" s="51"/>
      <c r="B60" s="52">
        <v>18</v>
      </c>
      <c r="C60" s="53" t="s">
        <v>49</v>
      </c>
      <c r="D60" s="3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53" ht="11.25" customHeight="1" x14ac:dyDescent="0.35">
      <c r="A61" s="51"/>
      <c r="B61" s="52">
        <v>19</v>
      </c>
      <c r="C61" s="53" t="s">
        <v>186</v>
      </c>
      <c r="D61" s="3"/>
      <c r="E61" s="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53" ht="11.25" customHeight="1" x14ac:dyDescent="0.35">
      <c r="A62" s="51"/>
      <c r="B62" s="52">
        <v>20</v>
      </c>
      <c r="C62" s="53" t="s">
        <v>50</v>
      </c>
      <c r="D62" s="3"/>
      <c r="E62" s="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53" ht="11.25" customHeight="1" x14ac:dyDescent="0.35">
      <c r="A63" s="51"/>
      <c r="B63" s="52">
        <v>21</v>
      </c>
      <c r="C63" s="53" t="s">
        <v>51</v>
      </c>
      <c r="D63" s="3"/>
      <c r="E63" s="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53" ht="11.25" customHeight="1" x14ac:dyDescent="0.35">
      <c r="A64" s="51"/>
      <c r="B64" s="52">
        <v>22</v>
      </c>
      <c r="C64" s="53" t="s">
        <v>52</v>
      </c>
      <c r="D64" s="3"/>
      <c r="E64" s="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1.25" customHeight="1" x14ac:dyDescent="0.35">
      <c r="A65" s="51"/>
      <c r="B65" s="52">
        <v>23</v>
      </c>
      <c r="C65" s="53" t="s">
        <v>53</v>
      </c>
      <c r="D65" s="3"/>
      <c r="E65" s="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11.25" customHeight="1" x14ac:dyDescent="0.35">
      <c r="A66" s="51"/>
      <c r="B66" s="52">
        <v>24</v>
      </c>
      <c r="C66" s="53" t="s">
        <v>54</v>
      </c>
      <c r="D66" s="3"/>
      <c r="E66" s="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11.25" customHeight="1" x14ac:dyDescent="0.35">
      <c r="A67" s="51"/>
      <c r="B67" s="52">
        <v>25</v>
      </c>
      <c r="C67" s="53" t="s">
        <v>55</v>
      </c>
      <c r="D67" s="3"/>
      <c r="E67" s="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1.25" customHeight="1" x14ac:dyDescent="0.35">
      <c r="A68" s="51"/>
      <c r="B68" s="52">
        <v>26</v>
      </c>
      <c r="C68" s="53" t="s">
        <v>56</v>
      </c>
      <c r="D68" s="3"/>
      <c r="E68" s="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1.25" customHeight="1" x14ac:dyDescent="0.35">
      <c r="A69" s="51"/>
      <c r="B69" s="52">
        <v>27</v>
      </c>
      <c r="C69" s="53" t="s">
        <v>57</v>
      </c>
      <c r="D69" s="3"/>
      <c r="E69" s="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1.25" customHeight="1" x14ac:dyDescent="0.35">
      <c r="A70" s="51"/>
      <c r="B70" s="52">
        <v>28</v>
      </c>
      <c r="C70" s="53" t="s">
        <v>58</v>
      </c>
      <c r="D70" s="3"/>
      <c r="E70" s="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1.25" customHeight="1" x14ac:dyDescent="0.35">
      <c r="A71" s="51"/>
      <c r="B71" s="52">
        <v>29</v>
      </c>
      <c r="C71" s="53" t="s">
        <v>59</v>
      </c>
      <c r="D71" s="3"/>
      <c r="E71" s="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11.25" customHeight="1" x14ac:dyDescent="0.35">
      <c r="A72" s="51"/>
      <c r="B72" s="52">
        <v>30</v>
      </c>
      <c r="C72" s="53" t="s">
        <v>60</v>
      </c>
      <c r="D72" s="3"/>
      <c r="E72" s="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1.25" customHeight="1" x14ac:dyDescent="0.35">
      <c r="A73" s="51"/>
      <c r="B73" s="52">
        <v>31</v>
      </c>
      <c r="C73" s="53" t="s">
        <v>61</v>
      </c>
      <c r="D73" s="3"/>
      <c r="E73" s="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1.25" customHeight="1" x14ac:dyDescent="0.35">
      <c r="A74" s="51"/>
      <c r="B74" s="52">
        <v>32</v>
      </c>
      <c r="C74" s="53" t="s">
        <v>62</v>
      </c>
      <c r="D74" s="3"/>
      <c r="E74" s="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1.25" customHeight="1" x14ac:dyDescent="0.35">
      <c r="A75" s="51"/>
      <c r="B75" s="52">
        <v>33</v>
      </c>
      <c r="C75" s="53" t="s">
        <v>63</v>
      </c>
      <c r="D75" s="3"/>
      <c r="E75" s="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11.25" customHeight="1" x14ac:dyDescent="0.35">
      <c r="A76" s="51"/>
      <c r="B76" s="52">
        <v>34</v>
      </c>
      <c r="C76" s="53" t="s">
        <v>187</v>
      </c>
      <c r="D76" s="3"/>
      <c r="E76" s="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1.25" customHeight="1" x14ac:dyDescent="0.35">
      <c r="A77" s="51"/>
      <c r="B77" s="52">
        <v>35</v>
      </c>
      <c r="C77" s="53" t="s">
        <v>64</v>
      </c>
      <c r="D77" s="3"/>
      <c r="E77" s="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1.25" customHeight="1" x14ac:dyDescent="0.35">
      <c r="A78" s="51"/>
      <c r="B78" s="52">
        <v>36</v>
      </c>
      <c r="C78" s="53" t="s">
        <v>65</v>
      </c>
      <c r="D78" s="3"/>
      <c r="E78" s="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1.25" customHeight="1" x14ac:dyDescent="0.35">
      <c r="A79" s="51"/>
      <c r="B79" s="52">
        <v>37</v>
      </c>
      <c r="C79" s="53" t="s">
        <v>66</v>
      </c>
      <c r="D79" s="3"/>
      <c r="E79" s="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1.25" customHeight="1" x14ac:dyDescent="0.35">
      <c r="A80" s="51"/>
      <c r="B80" s="52">
        <v>38</v>
      </c>
      <c r="C80" s="53" t="s">
        <v>188</v>
      </c>
      <c r="D80" s="3"/>
      <c r="E80" s="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1.25" customHeight="1" x14ac:dyDescent="0.35">
      <c r="A81" s="51"/>
      <c r="B81" s="52">
        <v>39</v>
      </c>
      <c r="C81" s="53" t="s">
        <v>67</v>
      </c>
      <c r="D81" s="3"/>
      <c r="E81" s="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1.25" customHeight="1" x14ac:dyDescent="0.35">
      <c r="A82" s="51"/>
      <c r="B82" s="52">
        <v>40</v>
      </c>
      <c r="C82" s="53" t="s">
        <v>68</v>
      </c>
      <c r="D82" s="3"/>
      <c r="E82" s="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1.25" customHeight="1" x14ac:dyDescent="0.35">
      <c r="A83" s="51"/>
      <c r="B83" s="52">
        <v>41</v>
      </c>
      <c r="C83" s="53" t="s">
        <v>69</v>
      </c>
      <c r="D83" s="3"/>
      <c r="E83" s="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11.25" customHeight="1" x14ac:dyDescent="0.35">
      <c r="A84" s="51"/>
      <c r="B84" s="52">
        <v>42</v>
      </c>
      <c r="C84" s="53" t="s">
        <v>70</v>
      </c>
      <c r="D84" s="3"/>
      <c r="E84" s="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11.25" customHeight="1" x14ac:dyDescent="0.35">
      <c r="A85" s="51"/>
      <c r="B85" s="52">
        <v>43</v>
      </c>
      <c r="C85" s="53" t="s">
        <v>71</v>
      </c>
      <c r="D85" s="3"/>
      <c r="E85" s="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11.25" customHeight="1" x14ac:dyDescent="0.35">
      <c r="A86" s="51"/>
      <c r="B86" s="52">
        <v>44</v>
      </c>
      <c r="C86" s="53" t="s">
        <v>72</v>
      </c>
      <c r="D86" s="3"/>
      <c r="E86" s="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1.25" customHeight="1" x14ac:dyDescent="0.35">
      <c r="A87" s="51"/>
      <c r="B87" s="52">
        <v>45</v>
      </c>
      <c r="C87" s="53" t="s">
        <v>73</v>
      </c>
      <c r="D87" s="3"/>
      <c r="E87" s="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11.25" customHeight="1" x14ac:dyDescent="0.35">
      <c r="A88" s="51"/>
      <c r="B88" s="52">
        <v>46</v>
      </c>
      <c r="C88" s="53" t="s">
        <v>74</v>
      </c>
      <c r="D88" s="3"/>
      <c r="E88" s="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11.25" customHeight="1" x14ac:dyDescent="0.35">
      <c r="A89" s="51"/>
      <c r="B89" s="52">
        <v>47</v>
      </c>
      <c r="C89" s="53" t="s">
        <v>75</v>
      </c>
      <c r="D89" s="3"/>
      <c r="E89" s="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11.25" customHeight="1" x14ac:dyDescent="0.35">
      <c r="A90" s="51"/>
      <c r="B90" s="52">
        <v>48</v>
      </c>
      <c r="C90" s="53" t="s">
        <v>76</v>
      </c>
      <c r="D90" s="3"/>
      <c r="E90" s="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11.25" customHeight="1" x14ac:dyDescent="0.35">
      <c r="A91" s="51"/>
      <c r="B91" s="52">
        <v>49</v>
      </c>
      <c r="C91" s="53" t="s">
        <v>77</v>
      </c>
      <c r="D91" s="3"/>
      <c r="E91" s="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1.25" customHeight="1" x14ac:dyDescent="0.35">
      <c r="A92" s="51"/>
      <c r="B92" s="52">
        <v>50</v>
      </c>
      <c r="C92" s="53" t="s">
        <v>78</v>
      </c>
      <c r="D92" s="3"/>
      <c r="E92" s="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1.25" customHeight="1" x14ac:dyDescent="0.35">
      <c r="A93" s="51"/>
      <c r="B93" s="52">
        <v>51</v>
      </c>
      <c r="C93" s="53" t="s">
        <v>79</v>
      </c>
      <c r="D93" s="3"/>
      <c r="E93" s="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11.25" customHeight="1" x14ac:dyDescent="0.35">
      <c r="A94" s="51"/>
      <c r="B94" s="52">
        <v>52</v>
      </c>
      <c r="C94" s="53" t="s">
        <v>80</v>
      </c>
      <c r="D94" s="3"/>
      <c r="E94" s="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1.25" customHeight="1" x14ac:dyDescent="0.35">
      <c r="A95" s="51"/>
      <c r="B95" s="52">
        <v>53</v>
      </c>
      <c r="C95" s="53" t="s">
        <v>81</v>
      </c>
      <c r="D95" s="3"/>
      <c r="E95" s="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11.25" customHeight="1" x14ac:dyDescent="0.35">
      <c r="A96" s="51"/>
      <c r="B96" s="52">
        <v>54</v>
      </c>
      <c r="C96" s="53" t="s">
        <v>82</v>
      </c>
      <c r="D96" s="3"/>
      <c r="E96" s="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1.25" customHeight="1" x14ac:dyDescent="0.35">
      <c r="A97" s="51"/>
      <c r="B97" s="52">
        <v>55</v>
      </c>
      <c r="C97" s="53" t="s">
        <v>83</v>
      </c>
      <c r="D97" s="3"/>
      <c r="E97" s="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1.25" customHeight="1" x14ac:dyDescent="0.35">
      <c r="A98" s="51"/>
      <c r="B98" s="52">
        <v>56</v>
      </c>
      <c r="C98" s="53" t="s">
        <v>84</v>
      </c>
      <c r="D98" s="3"/>
      <c r="E98" s="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11.25" customHeight="1" x14ac:dyDescent="0.35">
      <c r="A99" s="51"/>
      <c r="B99" s="52">
        <v>57</v>
      </c>
      <c r="C99" s="53" t="s">
        <v>85</v>
      </c>
      <c r="D99" s="3"/>
      <c r="E99" s="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11.25" customHeight="1" x14ac:dyDescent="0.35">
      <c r="A100" s="51"/>
      <c r="B100" s="52">
        <v>58</v>
      </c>
      <c r="C100" s="53" t="s">
        <v>189</v>
      </c>
      <c r="D100" s="3"/>
      <c r="E100" s="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11.25" customHeight="1" x14ac:dyDescent="0.35">
      <c r="A101" s="51"/>
      <c r="B101" s="52">
        <v>59</v>
      </c>
      <c r="C101" s="53" t="s">
        <v>86</v>
      </c>
      <c r="D101" s="3"/>
      <c r="E101" s="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1.25" customHeight="1" x14ac:dyDescent="0.35">
      <c r="A102" s="51"/>
      <c r="B102" s="52">
        <v>60</v>
      </c>
      <c r="C102" s="53" t="s">
        <v>87</v>
      </c>
      <c r="D102" s="3"/>
      <c r="E102" s="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11.25" customHeight="1" x14ac:dyDescent="0.35">
      <c r="A103" s="51"/>
      <c r="B103" s="52">
        <v>61</v>
      </c>
      <c r="C103" s="53" t="s">
        <v>88</v>
      </c>
      <c r="D103" s="3"/>
      <c r="E103" s="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11.25" customHeight="1" x14ac:dyDescent="0.35">
      <c r="A104" s="51"/>
      <c r="B104" s="52">
        <v>62</v>
      </c>
      <c r="C104" s="53" t="s">
        <v>171</v>
      </c>
      <c r="D104" s="3"/>
      <c r="E104" s="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1.25" customHeight="1" x14ac:dyDescent="0.35">
      <c r="A105" s="51"/>
      <c r="B105" s="52">
        <v>63</v>
      </c>
      <c r="C105" s="53" t="s">
        <v>190</v>
      </c>
      <c r="D105" s="3"/>
      <c r="E105" s="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1.25" customHeight="1" x14ac:dyDescent="0.35">
      <c r="A106" s="51"/>
      <c r="B106" s="52">
        <v>64</v>
      </c>
      <c r="C106" s="53" t="s">
        <v>89</v>
      </c>
      <c r="D106" s="3"/>
      <c r="E106" s="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11.25" customHeight="1" x14ac:dyDescent="0.35">
      <c r="A107" s="51"/>
      <c r="B107" s="52">
        <v>65</v>
      </c>
      <c r="C107" s="53" t="s">
        <v>90</v>
      </c>
      <c r="D107" s="3"/>
      <c r="E107" s="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11.25" customHeight="1" x14ac:dyDescent="0.35">
      <c r="A108" s="51"/>
      <c r="B108" s="52">
        <v>66</v>
      </c>
      <c r="C108" s="53" t="s">
        <v>91</v>
      </c>
      <c r="D108" s="3"/>
      <c r="E108" s="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11.25" customHeight="1" x14ac:dyDescent="0.35">
      <c r="A109" s="51"/>
      <c r="B109" s="52">
        <v>67</v>
      </c>
      <c r="C109" s="53" t="s">
        <v>92</v>
      </c>
      <c r="D109" s="3"/>
      <c r="E109" s="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1.25" customHeight="1" x14ac:dyDescent="0.35">
      <c r="A110" s="51"/>
      <c r="B110" s="52">
        <v>68</v>
      </c>
      <c r="C110" s="53" t="s">
        <v>93</v>
      </c>
      <c r="D110" s="3"/>
      <c r="E110" s="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11.25" customHeight="1" x14ac:dyDescent="0.35">
      <c r="A111" s="51"/>
      <c r="B111" s="52">
        <v>69</v>
      </c>
      <c r="C111" s="53" t="s">
        <v>94</v>
      </c>
      <c r="D111" s="3"/>
      <c r="E111" s="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11.25" customHeight="1" x14ac:dyDescent="0.35">
      <c r="A112" s="51"/>
      <c r="B112" s="52">
        <v>70</v>
      </c>
      <c r="C112" s="53" t="s">
        <v>95</v>
      </c>
      <c r="D112" s="3"/>
      <c r="E112" s="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1.25" customHeight="1" x14ac:dyDescent="0.35">
      <c r="A113" s="51"/>
      <c r="B113" s="52">
        <v>71</v>
      </c>
      <c r="C113" s="53" t="s">
        <v>96</v>
      </c>
      <c r="D113" s="3"/>
      <c r="E113" s="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11.25" customHeight="1" x14ac:dyDescent="0.35">
      <c r="A114" s="51"/>
      <c r="B114" s="52">
        <v>72</v>
      </c>
      <c r="C114" s="53" t="s">
        <v>172</v>
      </c>
      <c r="D114" s="3"/>
      <c r="E114" s="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11.25" customHeight="1" x14ac:dyDescent="0.35">
      <c r="A115" s="51"/>
      <c r="B115" s="52">
        <v>73</v>
      </c>
      <c r="C115" s="58" t="s">
        <v>191</v>
      </c>
      <c r="D115" s="3"/>
      <c r="E115" s="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11.25" customHeight="1" x14ac:dyDescent="0.35">
      <c r="A116" s="51"/>
      <c r="B116" s="52">
        <v>74</v>
      </c>
      <c r="C116" s="58" t="s">
        <v>173</v>
      </c>
      <c r="D116" s="3"/>
      <c r="E116" s="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11.25" customHeight="1" x14ac:dyDescent="0.35">
      <c r="A117" s="51"/>
      <c r="B117" s="52">
        <v>75</v>
      </c>
      <c r="C117" s="58" t="s">
        <v>192</v>
      </c>
      <c r="D117" s="3"/>
      <c r="E117" s="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11.25" customHeight="1" x14ac:dyDescent="0.35">
      <c r="A118" s="51"/>
      <c r="B118" s="52">
        <v>76</v>
      </c>
      <c r="C118" s="58" t="s">
        <v>174</v>
      </c>
      <c r="D118" s="3"/>
      <c r="E118" s="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11.25" customHeight="1" x14ac:dyDescent="0.35">
      <c r="A119" s="51"/>
      <c r="B119" s="52">
        <v>77</v>
      </c>
      <c r="C119" s="58" t="s">
        <v>175</v>
      </c>
      <c r="D119" s="51"/>
      <c r="E119" s="51"/>
    </row>
    <row r="120" spans="1:17" ht="11.25" customHeight="1" x14ac:dyDescent="0.35">
      <c r="A120" s="51"/>
      <c r="B120" s="52">
        <v>78</v>
      </c>
      <c r="C120" s="58" t="s">
        <v>97</v>
      </c>
      <c r="D120" s="51"/>
      <c r="E120" s="51"/>
    </row>
    <row r="121" spans="1:17" ht="11.25" customHeight="1" x14ac:dyDescent="0.35">
      <c r="A121" s="51"/>
      <c r="B121" s="52">
        <v>79</v>
      </c>
      <c r="C121" s="58" t="s">
        <v>176</v>
      </c>
      <c r="D121" s="51"/>
      <c r="E121" s="51"/>
    </row>
    <row r="122" spans="1:17" ht="11.25" customHeight="1" x14ac:dyDescent="0.35">
      <c r="A122" s="51"/>
      <c r="B122" s="52">
        <v>80</v>
      </c>
      <c r="C122" s="58" t="s">
        <v>177</v>
      </c>
      <c r="D122" s="51"/>
      <c r="E122" s="51"/>
    </row>
    <row r="123" spans="1:17" ht="11.25" customHeight="1" x14ac:dyDescent="0.35">
      <c r="A123" s="51"/>
      <c r="B123" s="52">
        <v>81</v>
      </c>
      <c r="C123" s="58" t="s">
        <v>193</v>
      </c>
      <c r="D123" s="51"/>
      <c r="E123" s="51"/>
    </row>
    <row r="124" spans="1:17" ht="11.25" customHeight="1" x14ac:dyDescent="0.35">
      <c r="A124" s="51"/>
      <c r="B124" s="52">
        <v>82</v>
      </c>
      <c r="C124" s="58" t="s">
        <v>194</v>
      </c>
      <c r="D124" s="51"/>
      <c r="E124" s="51"/>
    </row>
    <row r="125" spans="1:17" ht="14.6" x14ac:dyDescent="0.35">
      <c r="A125" s="51"/>
      <c r="B125" s="52">
        <v>83</v>
      </c>
      <c r="C125" s="58" t="s">
        <v>195</v>
      </c>
      <c r="D125" s="51"/>
      <c r="E125" s="51"/>
    </row>
    <row r="126" spans="1:17" ht="14.6" x14ac:dyDescent="0.35">
      <c r="A126" s="51"/>
      <c r="B126" s="52">
        <v>84</v>
      </c>
      <c r="C126" s="58" t="s">
        <v>196</v>
      </c>
      <c r="D126" s="51"/>
      <c r="E126" s="51"/>
    </row>
    <row r="127" spans="1:17" ht="14.6" x14ac:dyDescent="0.35">
      <c r="A127" s="51"/>
      <c r="B127" s="52">
        <v>85</v>
      </c>
      <c r="C127" s="58" t="s">
        <v>197</v>
      </c>
      <c r="D127" s="51"/>
      <c r="E127" s="51"/>
    </row>
    <row r="128" spans="1:17" x14ac:dyDescent="0.35">
      <c r="A128" s="51"/>
      <c r="B128" s="51"/>
      <c r="C128" s="51"/>
      <c r="D128" s="51"/>
      <c r="E128" s="51"/>
    </row>
    <row r="129" spans="1:5" x14ac:dyDescent="0.35">
      <c r="A129" s="51"/>
      <c r="B129" s="51"/>
      <c r="C129" s="51"/>
      <c r="D129" s="51"/>
      <c r="E129" s="51"/>
    </row>
    <row r="130" spans="1:5" x14ac:dyDescent="0.35">
      <c r="A130" s="51"/>
      <c r="B130" s="51"/>
      <c r="C130" s="51"/>
      <c r="D130" s="51"/>
      <c r="E130" s="51"/>
    </row>
    <row r="131" spans="1:5" x14ac:dyDescent="0.35">
      <c r="A131" s="51"/>
      <c r="B131" s="51"/>
      <c r="C131" s="51"/>
      <c r="D131" s="51"/>
      <c r="E131" s="51"/>
    </row>
    <row r="132" spans="1:5" x14ac:dyDescent="0.35">
      <c r="A132" s="51"/>
      <c r="B132" s="51"/>
      <c r="C132" s="51"/>
      <c r="D132" s="51"/>
      <c r="E132" s="51"/>
    </row>
    <row r="133" spans="1:5" x14ac:dyDescent="0.35">
      <c r="A133" s="51"/>
      <c r="B133" s="51"/>
      <c r="C133" s="51"/>
      <c r="D133" s="51"/>
      <c r="E133" s="51"/>
    </row>
    <row r="134" spans="1:5" x14ac:dyDescent="0.35">
      <c r="A134" s="51"/>
      <c r="B134" s="51"/>
      <c r="C134" s="51"/>
      <c r="D134" s="51"/>
      <c r="E134" s="51"/>
    </row>
    <row r="135" spans="1:5" x14ac:dyDescent="0.35">
      <c r="A135" s="51"/>
      <c r="B135" s="51"/>
      <c r="C135" s="51"/>
      <c r="D135" s="51"/>
      <c r="E135" s="51"/>
    </row>
    <row r="136" spans="1:5" x14ac:dyDescent="0.35">
      <c r="A136" s="51"/>
      <c r="B136" s="51"/>
      <c r="C136" s="51"/>
      <c r="D136" s="51"/>
      <c r="E136" s="51"/>
    </row>
    <row r="137" spans="1:5" x14ac:dyDescent="0.35">
      <c r="A137" s="51"/>
      <c r="B137" s="51"/>
      <c r="C137" s="51"/>
      <c r="D137" s="51"/>
      <c r="E137" s="51"/>
    </row>
    <row r="138" spans="1:5" x14ac:dyDescent="0.35">
      <c r="A138" s="51"/>
      <c r="B138" s="51"/>
      <c r="C138" s="51"/>
      <c r="D138" s="51"/>
      <c r="E138" s="51"/>
    </row>
    <row r="139" spans="1:5" x14ac:dyDescent="0.35">
      <c r="A139" s="51"/>
      <c r="B139" s="51"/>
      <c r="C139" s="51"/>
      <c r="D139" s="51"/>
      <c r="E139" s="51"/>
    </row>
    <row r="140" spans="1:5" x14ac:dyDescent="0.35">
      <c r="A140" s="51"/>
      <c r="B140" s="51"/>
      <c r="C140" s="51"/>
      <c r="D140" s="51"/>
      <c r="E140" s="51"/>
    </row>
    <row r="141" spans="1:5" x14ac:dyDescent="0.35">
      <c r="A141" s="51"/>
      <c r="B141" s="51"/>
      <c r="C141" s="51"/>
      <c r="D141" s="51"/>
      <c r="E141" s="51"/>
    </row>
    <row r="142" spans="1:5" x14ac:dyDescent="0.35">
      <c r="A142" s="51"/>
      <c r="B142" s="51"/>
      <c r="C142" s="51"/>
      <c r="D142" s="51"/>
      <c r="E142" s="51"/>
    </row>
    <row r="143" spans="1:5" x14ac:dyDescent="0.35">
      <c r="A143" s="51"/>
      <c r="B143" s="51"/>
      <c r="C143" s="51"/>
      <c r="D143" s="51"/>
      <c r="E143" s="51"/>
    </row>
    <row r="144" spans="1:5" x14ac:dyDescent="0.35">
      <c r="A144" s="51"/>
      <c r="B144" s="51"/>
      <c r="C144" s="51"/>
      <c r="D144" s="51"/>
      <c r="E144" s="51"/>
    </row>
    <row r="145" spans="1:5" x14ac:dyDescent="0.35">
      <c r="A145" s="51"/>
      <c r="B145" s="51"/>
      <c r="C145" s="51"/>
      <c r="D145" s="51"/>
      <c r="E145" s="51"/>
    </row>
    <row r="146" spans="1:5" x14ac:dyDescent="0.35">
      <c r="A146" s="51"/>
      <c r="B146" s="51"/>
      <c r="C146" s="51"/>
      <c r="D146" s="51"/>
      <c r="E146" s="51"/>
    </row>
    <row r="147" spans="1:5" x14ac:dyDescent="0.35">
      <c r="A147" s="51"/>
      <c r="B147" s="51"/>
      <c r="C147" s="51"/>
      <c r="D147" s="51"/>
      <c r="E147" s="51"/>
    </row>
    <row r="148" spans="1:5" x14ac:dyDescent="0.35">
      <c r="A148" s="51"/>
      <c r="B148" s="51"/>
      <c r="C148" s="51"/>
      <c r="D148" s="51"/>
      <c r="E148" s="51"/>
    </row>
    <row r="149" spans="1:5" x14ac:dyDescent="0.35">
      <c r="A149" s="51"/>
      <c r="B149" s="51"/>
      <c r="C149" s="51"/>
      <c r="D149" s="51"/>
      <c r="E149" s="51"/>
    </row>
    <row r="150" spans="1:5" x14ac:dyDescent="0.35">
      <c r="A150" s="51"/>
      <c r="B150" s="51"/>
      <c r="C150" s="51"/>
      <c r="D150" s="51"/>
      <c r="E150" s="51"/>
    </row>
    <row r="151" spans="1:5" x14ac:dyDescent="0.35">
      <c r="A151" s="51"/>
      <c r="B151" s="51"/>
      <c r="C151" s="51"/>
      <c r="D151" s="51"/>
      <c r="E151" s="51"/>
    </row>
    <row r="152" spans="1:5" x14ac:dyDescent="0.35">
      <c r="A152" s="51"/>
      <c r="B152" s="51"/>
      <c r="C152" s="51"/>
      <c r="D152" s="51"/>
      <c r="E152" s="51"/>
    </row>
    <row r="153" spans="1:5" x14ac:dyDescent="0.35">
      <c r="A153" s="51"/>
      <c r="B153" s="51"/>
      <c r="C153" s="51"/>
      <c r="D153" s="51"/>
      <c r="E153" s="51"/>
    </row>
    <row r="154" spans="1:5" x14ac:dyDescent="0.35">
      <c r="A154" s="51"/>
      <c r="B154" s="51"/>
      <c r="C154" s="51"/>
      <c r="D154" s="51"/>
      <c r="E154" s="51"/>
    </row>
    <row r="155" spans="1:5" x14ac:dyDescent="0.35">
      <c r="A155" s="51"/>
      <c r="B155" s="51"/>
      <c r="C155" s="51"/>
      <c r="D155" s="51"/>
      <c r="E155" s="51"/>
    </row>
    <row r="156" spans="1:5" x14ac:dyDescent="0.35">
      <c r="A156" s="51"/>
      <c r="B156" s="51"/>
      <c r="C156" s="51"/>
      <c r="D156" s="51"/>
      <c r="E156" s="51"/>
    </row>
    <row r="157" spans="1:5" x14ac:dyDescent="0.35">
      <c r="A157" s="51"/>
      <c r="B157" s="51"/>
      <c r="C157" s="51"/>
      <c r="D157" s="51"/>
      <c r="E157" s="51"/>
    </row>
    <row r="158" spans="1:5" x14ac:dyDescent="0.35">
      <c r="A158" s="51"/>
      <c r="B158" s="51"/>
      <c r="C158" s="51"/>
      <c r="D158" s="51"/>
      <c r="E158" s="51"/>
    </row>
    <row r="159" spans="1:5" x14ac:dyDescent="0.35">
      <c r="A159" s="51"/>
      <c r="B159" s="51"/>
      <c r="C159" s="51"/>
      <c r="D159" s="51"/>
      <c r="E159" s="51"/>
    </row>
    <row r="160" spans="1:5" x14ac:dyDescent="0.35">
      <c r="A160" s="51"/>
      <c r="B160" s="51"/>
      <c r="C160" s="51"/>
      <c r="D160" s="51"/>
      <c r="E160" s="51"/>
    </row>
    <row r="161" spans="1:5" x14ac:dyDescent="0.35">
      <c r="A161" s="51"/>
      <c r="B161" s="51"/>
      <c r="C161" s="51"/>
      <c r="D161" s="51"/>
      <c r="E161" s="51"/>
    </row>
    <row r="162" spans="1:5" x14ac:dyDescent="0.35">
      <c r="A162" s="51"/>
      <c r="B162" s="51"/>
      <c r="C162" s="51"/>
      <c r="D162" s="51"/>
      <c r="E162" s="51"/>
    </row>
    <row r="163" spans="1:5" x14ac:dyDescent="0.35">
      <c r="A163" s="51"/>
      <c r="B163" s="51"/>
      <c r="C163" s="51"/>
      <c r="D163" s="51"/>
      <c r="E163" s="51"/>
    </row>
    <row r="164" spans="1:5" x14ac:dyDescent="0.35">
      <c r="A164" s="51"/>
      <c r="B164" s="51"/>
      <c r="C164" s="51"/>
      <c r="D164" s="51"/>
      <c r="E164" s="51"/>
    </row>
    <row r="165" spans="1:5" x14ac:dyDescent="0.35">
      <c r="A165" s="51"/>
      <c r="B165" s="51"/>
      <c r="C165" s="51"/>
      <c r="D165" s="51"/>
      <c r="E165" s="51"/>
    </row>
    <row r="166" spans="1:5" x14ac:dyDescent="0.35">
      <c r="A166" s="51"/>
      <c r="B166" s="51"/>
      <c r="C166" s="51"/>
      <c r="D166" s="51"/>
      <c r="E166" s="51"/>
    </row>
    <row r="167" spans="1:5" x14ac:dyDescent="0.35">
      <c r="A167" s="51"/>
      <c r="B167" s="51"/>
      <c r="C167" s="51"/>
      <c r="D167" s="51"/>
      <c r="E167" s="51"/>
    </row>
    <row r="168" spans="1:5" x14ac:dyDescent="0.35">
      <c r="A168" s="51"/>
      <c r="B168" s="51"/>
      <c r="C168" s="51"/>
      <c r="D168" s="51"/>
      <c r="E168" s="51"/>
    </row>
    <row r="169" spans="1:5" x14ac:dyDescent="0.35">
      <c r="A169" s="51"/>
      <c r="B169" s="51"/>
      <c r="C169" s="51"/>
      <c r="D169" s="51"/>
      <c r="E169" s="51"/>
    </row>
    <row r="170" spans="1:5" x14ac:dyDescent="0.35">
      <c r="A170" s="51"/>
      <c r="B170" s="51"/>
      <c r="C170" s="51"/>
      <c r="D170" s="51"/>
      <c r="E170" s="51"/>
    </row>
    <row r="171" spans="1:5" x14ac:dyDescent="0.35">
      <c r="A171" s="51"/>
      <c r="B171" s="51"/>
      <c r="C171" s="51"/>
      <c r="D171" s="51"/>
      <c r="E171" s="51"/>
    </row>
    <row r="172" spans="1:5" x14ac:dyDescent="0.35">
      <c r="A172" s="51"/>
      <c r="B172" s="51"/>
      <c r="C172" s="51"/>
      <c r="D172" s="51"/>
      <c r="E172" s="51"/>
    </row>
    <row r="173" spans="1:5" x14ac:dyDescent="0.35">
      <c r="A173" s="51"/>
      <c r="B173" s="51"/>
      <c r="C173" s="51"/>
      <c r="D173" s="51"/>
      <c r="E173" s="51"/>
    </row>
    <row r="174" spans="1:5" x14ac:dyDescent="0.35">
      <c r="A174" s="51"/>
      <c r="B174" s="51"/>
      <c r="C174" s="51"/>
      <c r="D174" s="51"/>
      <c r="E174" s="51"/>
    </row>
    <row r="175" spans="1:5" x14ac:dyDescent="0.35">
      <c r="A175" s="51"/>
      <c r="B175" s="51"/>
      <c r="C175" s="51"/>
      <c r="D175" s="51"/>
      <c r="E175" s="51"/>
    </row>
    <row r="176" spans="1:5" x14ac:dyDescent="0.35">
      <c r="A176" s="51"/>
      <c r="B176" s="51"/>
      <c r="C176" s="51"/>
      <c r="D176" s="51"/>
      <c r="E176" s="51"/>
    </row>
    <row r="177" spans="1:5" x14ac:dyDescent="0.35">
      <c r="A177" s="51"/>
      <c r="B177" s="51"/>
      <c r="C177" s="51"/>
      <c r="D177" s="51"/>
      <c r="E177" s="51"/>
    </row>
    <row r="178" spans="1:5" x14ac:dyDescent="0.35">
      <c r="A178" s="51"/>
      <c r="B178" s="51"/>
      <c r="C178" s="51"/>
      <c r="D178" s="51"/>
      <c r="E178" s="51"/>
    </row>
    <row r="179" spans="1:5" x14ac:dyDescent="0.35">
      <c r="A179" s="51"/>
      <c r="B179" s="51"/>
      <c r="C179" s="51"/>
      <c r="D179" s="51"/>
      <c r="E179" s="51"/>
    </row>
    <row r="180" spans="1:5" x14ac:dyDescent="0.35">
      <c r="A180" s="51"/>
      <c r="B180" s="51"/>
      <c r="C180" s="51"/>
      <c r="D180" s="51"/>
      <c r="E180" s="51"/>
    </row>
    <row r="181" spans="1:5" x14ac:dyDescent="0.35">
      <c r="A181" s="51"/>
      <c r="B181" s="51"/>
      <c r="C181" s="51"/>
      <c r="D181" s="51"/>
      <c r="E181" s="51"/>
    </row>
    <row r="182" spans="1:5" x14ac:dyDescent="0.35">
      <c r="A182" s="51"/>
      <c r="B182" s="51"/>
      <c r="C182" s="51"/>
      <c r="D182" s="51"/>
      <c r="E182" s="51"/>
    </row>
    <row r="183" spans="1:5" x14ac:dyDescent="0.35">
      <c r="A183" s="51"/>
      <c r="B183" s="51"/>
      <c r="C183" s="51"/>
      <c r="D183" s="51"/>
      <c r="E183" s="51"/>
    </row>
    <row r="184" spans="1:5" x14ac:dyDescent="0.35">
      <c r="A184" s="51"/>
      <c r="B184" s="51"/>
      <c r="C184" s="51"/>
      <c r="D184" s="51"/>
      <c r="E184" s="51"/>
    </row>
    <row r="185" spans="1:5" x14ac:dyDescent="0.35">
      <c r="A185" s="51"/>
      <c r="B185" s="51"/>
      <c r="C185" s="51"/>
      <c r="D185" s="51"/>
      <c r="E185" s="51"/>
    </row>
    <row r="186" spans="1:5" x14ac:dyDescent="0.35">
      <c r="A186" s="51"/>
      <c r="B186" s="51"/>
      <c r="C186" s="51"/>
      <c r="D186" s="51"/>
      <c r="E186" s="51"/>
    </row>
    <row r="187" spans="1:5" x14ac:dyDescent="0.35">
      <c r="A187" s="51"/>
      <c r="B187" s="51"/>
      <c r="C187" s="51"/>
      <c r="D187" s="51"/>
      <c r="E187" s="51"/>
    </row>
    <row r="188" spans="1:5" x14ac:dyDescent="0.35">
      <c r="A188" s="51"/>
      <c r="B188" s="51"/>
      <c r="C188" s="51"/>
      <c r="D188" s="51"/>
      <c r="E188" s="51"/>
    </row>
    <row r="189" spans="1:5" x14ac:dyDescent="0.35">
      <c r="A189" s="51"/>
      <c r="B189" s="51"/>
      <c r="C189" s="51"/>
      <c r="D189" s="51"/>
      <c r="E189" s="51"/>
    </row>
    <row r="190" spans="1:5" x14ac:dyDescent="0.35">
      <c r="A190" s="51"/>
      <c r="B190" s="51"/>
      <c r="C190" s="51"/>
      <c r="D190" s="51"/>
      <c r="E190" s="51"/>
    </row>
    <row r="191" spans="1:5" x14ac:dyDescent="0.35">
      <c r="A191" s="51"/>
      <c r="B191" s="51"/>
      <c r="C191" s="51"/>
      <c r="D191" s="51"/>
      <c r="E191" s="51"/>
    </row>
    <row r="192" spans="1:5" x14ac:dyDescent="0.35">
      <c r="A192" s="51"/>
      <c r="B192" s="51"/>
      <c r="C192" s="51"/>
      <c r="D192" s="51"/>
      <c r="E192" s="51"/>
    </row>
    <row r="193" spans="1:5" x14ac:dyDescent="0.35">
      <c r="A193" s="51"/>
      <c r="B193" s="51"/>
      <c r="C193" s="51"/>
      <c r="D193" s="51"/>
      <c r="E193" s="51"/>
    </row>
    <row r="194" spans="1:5" x14ac:dyDescent="0.35">
      <c r="A194" s="51"/>
      <c r="B194" s="51"/>
      <c r="C194" s="51"/>
      <c r="D194" s="51"/>
      <c r="E194" s="51"/>
    </row>
    <row r="195" spans="1:5" ht="12" customHeight="1" x14ac:dyDescent="0.35">
      <c r="A195" s="51"/>
      <c r="B195" s="51"/>
      <c r="C195" s="51"/>
      <c r="D195" s="51"/>
      <c r="E195" s="51"/>
    </row>
    <row r="196" spans="1:5" hidden="1" x14ac:dyDescent="0.35">
      <c r="A196" s="51"/>
      <c r="B196" s="51"/>
      <c r="C196" s="51"/>
      <c r="D196" s="51"/>
      <c r="E196" s="51"/>
    </row>
    <row r="197" spans="1:5" x14ac:dyDescent="0.35">
      <c r="A197" s="51"/>
      <c r="B197" s="51"/>
      <c r="C197" s="51"/>
      <c r="D197" s="51"/>
      <c r="E197" s="51"/>
    </row>
    <row r="198" spans="1:5" x14ac:dyDescent="0.35">
      <c r="A198" s="51"/>
      <c r="B198" s="51"/>
      <c r="C198" s="51"/>
      <c r="D198" s="51"/>
      <c r="E198" s="51"/>
    </row>
    <row r="199" spans="1:5" x14ac:dyDescent="0.35">
      <c r="A199" s="51"/>
      <c r="B199" s="51"/>
      <c r="C199" s="51"/>
      <c r="D199" s="51"/>
      <c r="E199" s="51"/>
    </row>
    <row r="200" spans="1:5" x14ac:dyDescent="0.35">
      <c r="A200" s="51"/>
      <c r="B200" s="51"/>
      <c r="C200" s="51"/>
      <c r="D200" s="51"/>
      <c r="E200" s="51"/>
    </row>
    <row r="201" spans="1:5" x14ac:dyDescent="0.35">
      <c r="A201" s="51"/>
      <c r="B201" s="51"/>
      <c r="C201" s="51"/>
      <c r="D201" s="51"/>
      <c r="E201" s="51"/>
    </row>
    <row r="202" spans="1:5" x14ac:dyDescent="0.35">
      <c r="A202" s="51"/>
      <c r="B202" s="51"/>
      <c r="C202" s="51"/>
      <c r="D202" s="51"/>
      <c r="E202" s="51"/>
    </row>
    <row r="203" spans="1:5" x14ac:dyDescent="0.35">
      <c r="A203" s="51"/>
      <c r="B203" s="51"/>
      <c r="C203" s="51"/>
      <c r="D203" s="51"/>
      <c r="E203" s="51"/>
    </row>
    <row r="204" spans="1:5" x14ac:dyDescent="0.35">
      <c r="A204" s="51"/>
      <c r="B204" s="51"/>
      <c r="C204" s="51"/>
      <c r="D204" s="51"/>
      <c r="E204" s="51"/>
    </row>
    <row r="205" spans="1:5" x14ac:dyDescent="0.35">
      <c r="A205" s="51"/>
      <c r="B205" s="51"/>
      <c r="C205" s="51"/>
      <c r="D205" s="51"/>
      <c r="E205" s="51"/>
    </row>
    <row r="206" spans="1:5" x14ac:dyDescent="0.35">
      <c r="A206" s="51"/>
      <c r="B206" s="51"/>
      <c r="C206" s="51"/>
      <c r="D206" s="51"/>
      <c r="E206" s="51"/>
    </row>
    <row r="207" spans="1:5" x14ac:dyDescent="0.35">
      <c r="A207" s="51"/>
      <c r="B207" s="51"/>
      <c r="C207" s="51"/>
      <c r="D207" s="51"/>
      <c r="E207" s="51"/>
    </row>
    <row r="208" spans="1:5" x14ac:dyDescent="0.35">
      <c r="A208" s="51"/>
      <c r="B208" s="51"/>
      <c r="C208" s="51"/>
      <c r="D208" s="51"/>
      <c r="E208" s="51"/>
    </row>
    <row r="209" spans="1:5" x14ac:dyDescent="0.35">
      <c r="A209" s="51"/>
      <c r="B209" s="51"/>
      <c r="C209" s="51"/>
      <c r="D209" s="51"/>
      <c r="E209" s="51"/>
    </row>
    <row r="210" spans="1:5" x14ac:dyDescent="0.35">
      <c r="A210" s="51"/>
      <c r="B210" s="51"/>
      <c r="C210" s="51"/>
      <c r="D210" s="51"/>
      <c r="E210" s="51"/>
    </row>
    <row r="211" spans="1:5" x14ac:dyDescent="0.35">
      <c r="A211" s="51"/>
      <c r="B211" s="51"/>
      <c r="C211" s="51"/>
      <c r="D211" s="51"/>
      <c r="E211" s="51"/>
    </row>
    <row r="212" spans="1:5" x14ac:dyDescent="0.35">
      <c r="A212" s="51"/>
      <c r="B212" s="51"/>
      <c r="C212" s="51"/>
      <c r="D212" s="51"/>
      <c r="E212" s="51"/>
    </row>
    <row r="213" spans="1:5" x14ac:dyDescent="0.35">
      <c r="A213" s="51"/>
      <c r="B213" s="51"/>
      <c r="C213" s="51"/>
      <c r="D213" s="51"/>
      <c r="E213" s="51"/>
    </row>
    <row r="214" spans="1:5" x14ac:dyDescent="0.35">
      <c r="A214" s="51"/>
      <c r="B214" s="51"/>
      <c r="C214" s="51"/>
      <c r="D214" s="51"/>
      <c r="E214" s="51"/>
    </row>
    <row r="215" spans="1:5" x14ac:dyDescent="0.35">
      <c r="A215" s="51"/>
      <c r="B215" s="51"/>
      <c r="C215" s="51"/>
      <c r="D215" s="51"/>
      <c r="E215" s="51"/>
    </row>
    <row r="216" spans="1:5" x14ac:dyDescent="0.35">
      <c r="A216" s="51"/>
      <c r="B216" s="51"/>
      <c r="C216" s="51"/>
      <c r="D216" s="51"/>
      <c r="E216" s="51"/>
    </row>
    <row r="217" spans="1:5" x14ac:dyDescent="0.35">
      <c r="A217" s="51"/>
      <c r="B217" s="51"/>
      <c r="C217" s="51"/>
      <c r="D217" s="51"/>
      <c r="E217" s="51"/>
    </row>
    <row r="218" spans="1:5" x14ac:dyDescent="0.35">
      <c r="A218" s="51"/>
      <c r="B218" s="51"/>
      <c r="C218" s="51"/>
      <c r="D218" s="51"/>
      <c r="E218" s="51"/>
    </row>
    <row r="219" spans="1:5" x14ac:dyDescent="0.35">
      <c r="A219" s="51"/>
      <c r="B219" s="51"/>
      <c r="C219" s="51"/>
      <c r="D219" s="51"/>
      <c r="E219" s="51"/>
    </row>
    <row r="220" spans="1:5" x14ac:dyDescent="0.35">
      <c r="A220" s="51"/>
      <c r="B220" s="51"/>
      <c r="C220" s="51"/>
      <c r="D220" s="51"/>
      <c r="E220" s="5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>
                  <from>
                    <xdr:col>14</xdr:col>
                    <xdr:colOff>250371</xdr:colOff>
                    <xdr:row>6</xdr:row>
                    <xdr:rowOff>125186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>
                  <from>
                    <xdr:col>14</xdr:col>
                    <xdr:colOff>261257</xdr:colOff>
                    <xdr:row>22</xdr:row>
                    <xdr:rowOff>70757</xdr:rowOff>
                  </from>
                  <to>
                    <xdr:col>17</xdr:col>
                    <xdr:colOff>10886</xdr:colOff>
                    <xdr:row>23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9"/>
  <sheetViews>
    <sheetView workbookViewId="0">
      <selection sqref="A1:B1"/>
    </sheetView>
  </sheetViews>
  <sheetFormatPr defaultColWidth="9.15234375" defaultRowHeight="14.6" x14ac:dyDescent="0.4"/>
  <cols>
    <col min="1" max="2" width="75.69140625" style="138" customWidth="1"/>
    <col min="3" max="16384" width="9.15234375" style="1"/>
  </cols>
  <sheetData>
    <row r="1" spans="1:2" ht="66" customHeight="1" x14ac:dyDescent="0.4">
      <c r="A1" s="221" t="s">
        <v>142</v>
      </c>
      <c r="B1" s="221"/>
    </row>
    <row r="2" spans="1:2" ht="48" customHeight="1" x14ac:dyDescent="0.4">
      <c r="A2" s="126" t="s">
        <v>143</v>
      </c>
      <c r="B2" s="127" t="s">
        <v>144</v>
      </c>
    </row>
    <row r="3" spans="1:2" ht="102" x14ac:dyDescent="0.4">
      <c r="A3" s="128" t="s">
        <v>145</v>
      </c>
      <c r="B3" s="128" t="s">
        <v>157</v>
      </c>
    </row>
    <row r="4" spans="1:2" ht="116.6" x14ac:dyDescent="0.4">
      <c r="A4" s="129" t="s">
        <v>146</v>
      </c>
      <c r="B4" s="129" t="s">
        <v>157</v>
      </c>
    </row>
    <row r="5" spans="1:2" ht="102" x14ac:dyDescent="0.4">
      <c r="A5" s="128" t="s">
        <v>147</v>
      </c>
      <c r="B5" s="128" t="s">
        <v>157</v>
      </c>
    </row>
    <row r="6" spans="1:2" ht="174.9" x14ac:dyDescent="0.4">
      <c r="A6" s="129" t="s">
        <v>158</v>
      </c>
      <c r="B6" s="129" t="s">
        <v>157</v>
      </c>
    </row>
    <row r="7" spans="1:2" ht="84" customHeight="1" x14ac:dyDescent="0.4">
      <c r="A7" s="128" t="s">
        <v>178</v>
      </c>
      <c r="B7" s="128" t="s">
        <v>157</v>
      </c>
    </row>
    <row r="8" spans="1:2" ht="116.6" x14ac:dyDescent="0.4">
      <c r="A8" s="130" t="s">
        <v>159</v>
      </c>
      <c r="B8" s="130" t="s">
        <v>157</v>
      </c>
    </row>
    <row r="9" spans="1:2" ht="145.75" x14ac:dyDescent="0.4">
      <c r="A9" s="131" t="s">
        <v>160</v>
      </c>
      <c r="B9" s="131" t="s">
        <v>180</v>
      </c>
    </row>
    <row r="10" spans="1:2" ht="186" customHeight="1" thickBot="1" x14ac:dyDescent="0.45">
      <c r="A10" s="132" t="s">
        <v>161</v>
      </c>
      <c r="B10" s="132" t="s">
        <v>157</v>
      </c>
    </row>
    <row r="11" spans="1:2" ht="29.25" customHeight="1" thickTop="1" x14ac:dyDescent="0.4">
      <c r="A11" s="133" t="s">
        <v>162</v>
      </c>
      <c r="B11" s="133" t="s">
        <v>148</v>
      </c>
    </row>
    <row r="12" spans="1:2" ht="37.5" customHeight="1" x14ac:dyDescent="0.4">
      <c r="A12" s="134" t="s">
        <v>163</v>
      </c>
      <c r="B12" s="134" t="s">
        <v>149</v>
      </c>
    </row>
    <row r="13" spans="1:2" ht="29.15" x14ac:dyDescent="0.4">
      <c r="A13" s="135" t="s">
        <v>164</v>
      </c>
      <c r="B13" s="135" t="s">
        <v>150</v>
      </c>
    </row>
    <row r="14" spans="1:2" ht="29.15" x14ac:dyDescent="0.4">
      <c r="A14" s="134" t="s">
        <v>165</v>
      </c>
      <c r="B14" s="134" t="s">
        <v>151</v>
      </c>
    </row>
    <row r="15" spans="1:2" x14ac:dyDescent="0.4">
      <c r="A15" s="135" t="s">
        <v>166</v>
      </c>
      <c r="B15" s="135" t="s">
        <v>152</v>
      </c>
    </row>
    <row r="16" spans="1:2" ht="117" thickBot="1" x14ac:dyDescent="0.45">
      <c r="A16" s="136" t="s">
        <v>153</v>
      </c>
      <c r="B16" s="136" t="s">
        <v>153</v>
      </c>
    </row>
    <row r="17" spans="1:2" ht="175.3" thickTop="1" x14ac:dyDescent="0.4">
      <c r="A17" s="137" t="s">
        <v>167</v>
      </c>
      <c r="B17" s="137" t="s">
        <v>154</v>
      </c>
    </row>
    <row r="18" spans="1:2" ht="131.15" x14ac:dyDescent="0.4">
      <c r="A18" s="130" t="s">
        <v>168</v>
      </c>
      <c r="B18" s="130" t="s">
        <v>155</v>
      </c>
    </row>
    <row r="19" spans="1:2" ht="43.75" x14ac:dyDescent="0.4">
      <c r="A19" s="131" t="s">
        <v>169</v>
      </c>
      <c r="B19" s="131" t="s">
        <v>156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250" sqref="A250"/>
    </sheetView>
  </sheetViews>
  <sheetFormatPr defaultColWidth="8.84375" defaultRowHeight="12.9" x14ac:dyDescent="0.35"/>
  <cols>
    <col min="1" max="1" width="3" style="2" customWidth="1"/>
    <col min="2" max="2" width="1.69140625" style="2" customWidth="1"/>
    <col min="3" max="3" width="3" style="2" customWidth="1"/>
    <col min="4" max="4" width="8.84375" style="2"/>
    <col min="5" max="5" width="11.15234375" style="2" customWidth="1"/>
    <col min="6" max="6" width="11.4609375" style="2" customWidth="1"/>
    <col min="7" max="7" width="12" style="2" customWidth="1"/>
    <col min="8" max="8" width="7.84375" style="2" customWidth="1"/>
    <col min="9" max="9" width="9.15234375" style="2" customWidth="1"/>
    <col min="10" max="10" width="16.4609375" style="2" customWidth="1"/>
    <col min="11" max="11" width="9.4609375" style="2" customWidth="1"/>
    <col min="12" max="12" width="12" style="2" customWidth="1"/>
    <col min="13" max="13" width="7.84375" style="2" customWidth="1"/>
    <col min="14" max="16" width="8.84375" style="2"/>
    <col min="17" max="17" width="10.23046875" style="2" customWidth="1"/>
    <col min="18" max="19" width="2.69140625" style="2" customWidth="1"/>
    <col min="20" max="37" width="2.69140625" style="4" customWidth="1"/>
    <col min="38" max="38" width="2.69140625" style="6" customWidth="1"/>
    <col min="39" max="39" width="2.69140625" style="5" customWidth="1"/>
    <col min="40" max="56" width="2.69140625" style="6" customWidth="1"/>
    <col min="57" max="62" width="2.69140625" style="46" customWidth="1"/>
    <col min="63" max="71" width="2.69140625" style="2" customWidth="1"/>
    <col min="72" max="16384" width="8.84375" style="2"/>
  </cols>
  <sheetData>
    <row r="1" spans="2:53" ht="15.75" customHeight="1" thickBot="1" x14ac:dyDescent="0.4">
      <c r="S1" s="6"/>
      <c r="Z1" s="5"/>
      <c r="AA1" s="5"/>
      <c r="AB1" s="5"/>
      <c r="AC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3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59"/>
      <c r="S2" s="6"/>
      <c r="T2" s="139" t="s">
        <v>0</v>
      </c>
      <c r="U2" s="139" t="s">
        <v>98</v>
      </c>
      <c r="V2" s="139" t="s">
        <v>99</v>
      </c>
      <c r="W2" s="140"/>
      <c r="X2" s="140"/>
      <c r="Y2" s="139" t="s">
        <v>100</v>
      </c>
      <c r="Z2" s="139" t="s">
        <v>101</v>
      </c>
      <c r="AA2" s="139" t="s">
        <v>102</v>
      </c>
      <c r="AB2" s="139" t="s">
        <v>103</v>
      </c>
      <c r="AC2" s="6"/>
      <c r="AD2" s="6"/>
      <c r="AE2" s="6"/>
      <c r="AF2" s="6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5.5" customHeight="1" x14ac:dyDescent="0.7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60"/>
      <c r="T3" s="6" t="s">
        <v>181</v>
      </c>
      <c r="U3" s="61">
        <v>0.64</v>
      </c>
      <c r="V3" s="61">
        <v>0.15</v>
      </c>
      <c r="W3" s="61"/>
      <c r="X3" s="61"/>
      <c r="Y3" s="61">
        <v>0.74</v>
      </c>
      <c r="Z3" s="61">
        <v>0.09</v>
      </c>
      <c r="AA3" s="61">
        <v>0.17</v>
      </c>
      <c r="AB3" s="61">
        <v>0.34</v>
      </c>
      <c r="AC3" s="61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2.75" customHeight="1" x14ac:dyDescent="0.35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0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ht="12.75" customHeight="1" x14ac:dyDescent="0.35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60"/>
      <c r="T5" s="139" t="s">
        <v>105</v>
      </c>
      <c r="U5" s="139" t="s">
        <v>104</v>
      </c>
      <c r="V5" s="139" t="s">
        <v>105</v>
      </c>
      <c r="W5" s="139" t="s">
        <v>104</v>
      </c>
      <c r="X5" s="139" t="s">
        <v>105</v>
      </c>
      <c r="Y5" s="139" t="s">
        <v>104</v>
      </c>
      <c r="Z5" s="139" t="s">
        <v>105</v>
      </c>
      <c r="AA5" s="139" t="s">
        <v>104</v>
      </c>
      <c r="AB5" s="139" t="s">
        <v>105</v>
      </c>
      <c r="AC5" s="139" t="s">
        <v>104</v>
      </c>
      <c r="AD5" s="139" t="s">
        <v>105</v>
      </c>
      <c r="AE5" s="139" t="s">
        <v>104</v>
      </c>
      <c r="AF5" s="139" t="s">
        <v>105</v>
      </c>
      <c r="AG5" s="139" t="s">
        <v>104</v>
      </c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ht="12.75" customHeight="1" x14ac:dyDescent="0.35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60"/>
      <c r="T6" s="6" t="str">
        <f>"29 years"&amp;CHAR(10)&amp;"and under"</f>
        <v>29 years
and under</v>
      </c>
      <c r="U6" s="62">
        <v>0.12</v>
      </c>
      <c r="V6" s="6" t="s">
        <v>198</v>
      </c>
      <c r="W6" s="62">
        <v>0.7</v>
      </c>
      <c r="X6" s="6" t="str">
        <f>"Less than High School/"&amp;CHAR(10)&amp;"High School Diploma/"&amp;CHAR(10)&amp;"GED"</f>
        <v>Less than High School/
High School Diploma/
GED</v>
      </c>
      <c r="Y6" s="62"/>
      <c r="Z6" s="6" t="str">
        <f>"Less than 1"&amp;CHAR(10)&amp;"year"</f>
        <v>Less than 1
year</v>
      </c>
      <c r="AA6" s="62">
        <v>0.02</v>
      </c>
      <c r="AB6" s="6" t="str">
        <f>"Less than 1"&amp;CHAR(10)&amp;"year"</f>
        <v>Less than 1
year</v>
      </c>
      <c r="AC6" s="62">
        <v>0.01</v>
      </c>
      <c r="AD6" s="63" t="s">
        <v>199</v>
      </c>
      <c r="AE6" s="62">
        <v>7.0000000000000007E-2</v>
      </c>
      <c r="AF6" s="6" t="s">
        <v>200</v>
      </c>
      <c r="AG6" s="62">
        <v>0</v>
      </c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75" customHeight="1" x14ac:dyDescent="0.35">
      <c r="B7" s="10"/>
      <c r="C7" s="12"/>
      <c r="D7" s="20"/>
      <c r="E7" s="20"/>
      <c r="F7" s="21"/>
      <c r="G7" s="21"/>
      <c r="H7" s="189"/>
      <c r="I7" s="189"/>
      <c r="J7" s="12"/>
      <c r="K7" s="12"/>
      <c r="L7" s="12"/>
      <c r="M7" s="12"/>
      <c r="N7" s="12"/>
      <c r="O7" s="12"/>
      <c r="P7" s="12"/>
      <c r="Q7" s="12"/>
      <c r="R7" s="60"/>
      <c r="T7" s="6" t="str">
        <f>"30-39"&amp;CHAR(10)&amp;"years old"</f>
        <v>30-39
years old</v>
      </c>
      <c r="U7" s="62">
        <v>0.37</v>
      </c>
      <c r="V7" s="6" t="s">
        <v>201</v>
      </c>
      <c r="W7" s="62">
        <v>0.14000000000000001</v>
      </c>
      <c r="X7" s="6" t="str">
        <f>"Certification/"&amp;CHAR(10)&amp;"Some College/"&amp;CHAR(10)&amp;"Associate's Degree"</f>
        <v>Certification/
Some College/
Associate's Degree</v>
      </c>
      <c r="Y7" s="62"/>
      <c r="Z7" s="6" t="str">
        <f>"1 to 3"&amp;CHAR(10)&amp;"years"</f>
        <v>1 to 3
years</v>
      </c>
      <c r="AA7" s="62">
        <v>0.31</v>
      </c>
      <c r="AB7" s="6" t="str">
        <f>"1 to 3"&amp;CHAR(10)&amp;"years"</f>
        <v>1 to 3
years</v>
      </c>
      <c r="AC7" s="62">
        <v>0.2</v>
      </c>
      <c r="AD7" s="6" t="s">
        <v>202</v>
      </c>
      <c r="AE7" s="62">
        <v>0.04</v>
      </c>
      <c r="AF7" s="6" t="s">
        <v>203</v>
      </c>
      <c r="AG7" s="62">
        <v>0.01</v>
      </c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4">
      <c r="B8" s="10"/>
      <c r="C8" s="12"/>
      <c r="D8" s="22"/>
      <c r="E8" s="23"/>
      <c r="F8" s="24"/>
      <c r="G8" s="25"/>
      <c r="H8" s="190"/>
      <c r="I8" s="190"/>
      <c r="J8" s="12"/>
      <c r="K8" s="12"/>
      <c r="L8" s="12"/>
      <c r="M8" s="12"/>
      <c r="N8" s="12"/>
      <c r="O8" s="12"/>
      <c r="P8" s="12"/>
      <c r="Q8" s="12"/>
      <c r="R8" s="60"/>
      <c r="T8" s="6" t="str">
        <f>"40-49"&amp;CHAR(10)&amp;"years old"</f>
        <v>40-49
years old</v>
      </c>
      <c r="U8" s="62">
        <v>0.19</v>
      </c>
      <c r="V8" s="6" t="s">
        <v>204</v>
      </c>
      <c r="W8" s="62">
        <v>0.16</v>
      </c>
      <c r="X8" s="6" t="s">
        <v>179</v>
      </c>
      <c r="Y8" s="62"/>
      <c r="Z8" s="6" t="str">
        <f>"4 to 5"&amp;CHAR(10)&amp;"years"</f>
        <v>4 to 5
years</v>
      </c>
      <c r="AA8" s="62">
        <v>0.18</v>
      </c>
      <c r="AB8" s="6" t="str">
        <f>"4 to 5"&amp;CHAR(10)&amp;"years"</f>
        <v>4 to 5
years</v>
      </c>
      <c r="AC8" s="62">
        <v>0.13</v>
      </c>
      <c r="AD8" s="6" t="s">
        <v>205</v>
      </c>
      <c r="AE8" s="62">
        <v>0.11</v>
      </c>
      <c r="AF8" s="6" t="s">
        <v>206</v>
      </c>
      <c r="AG8" s="62">
        <v>0.22</v>
      </c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4">
      <c r="B9" s="10"/>
      <c r="C9" s="12"/>
      <c r="D9" s="22"/>
      <c r="E9" s="23"/>
      <c r="F9" s="26"/>
      <c r="G9" s="25"/>
      <c r="H9" s="190"/>
      <c r="I9" s="190"/>
      <c r="J9" s="12"/>
      <c r="K9" s="12"/>
      <c r="L9" s="12"/>
      <c r="M9" s="12"/>
      <c r="N9" s="12"/>
      <c r="O9" s="12"/>
      <c r="P9" s="12"/>
      <c r="Q9" s="12"/>
      <c r="R9" s="60"/>
      <c r="T9" s="6" t="str">
        <f>"50-59"&amp;CHAR(10)&amp;"years old"</f>
        <v>50-59
years old</v>
      </c>
      <c r="U9" s="62">
        <v>0.22</v>
      </c>
      <c r="V9" s="6"/>
      <c r="W9" s="62"/>
      <c r="X9" s="6" t="str">
        <f>"Advanced Degrees "&amp;CHAR(10)&amp;"(Post Bachelor's Degree)"</f>
        <v>Advanced Degrees 
(Post Bachelor's Degree)</v>
      </c>
      <c r="Y9" s="62"/>
      <c r="Z9" s="6" t="str">
        <f>"6 to 10"&amp;CHAR(10)&amp;"years"</f>
        <v>6 to 10
years</v>
      </c>
      <c r="AA9" s="62">
        <v>0.13</v>
      </c>
      <c r="AB9" s="6" t="str">
        <f>"6 to 10"&amp;CHAR(10)&amp;"years"</f>
        <v>6 to 10
years</v>
      </c>
      <c r="AC9" s="62">
        <v>0.12</v>
      </c>
      <c r="AD9" s="6" t="s">
        <v>207</v>
      </c>
      <c r="AE9" s="62">
        <v>0.02</v>
      </c>
      <c r="AF9" s="6" t="s">
        <v>208</v>
      </c>
      <c r="AG9" s="62">
        <v>0.7</v>
      </c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4">
      <c r="B10" s="10"/>
      <c r="C10" s="12"/>
      <c r="D10" s="23"/>
      <c r="E10" s="23"/>
      <c r="F10" s="26"/>
      <c r="G10" s="25"/>
      <c r="H10" s="190"/>
      <c r="I10" s="190"/>
      <c r="J10" s="12"/>
      <c r="K10" s="12"/>
      <c r="L10" s="12"/>
      <c r="M10" s="41"/>
      <c r="N10" s="12"/>
      <c r="O10" s="12"/>
      <c r="P10" s="12"/>
      <c r="Q10" s="12"/>
      <c r="R10" s="60"/>
      <c r="T10" s="6" t="str">
        <f>"60 years"&amp;CHAR(10)&amp;"or older"</f>
        <v>60 years
or older</v>
      </c>
      <c r="U10" s="62">
        <v>0.1</v>
      </c>
      <c r="V10" s="6"/>
      <c r="W10" s="62"/>
      <c r="X10" s="6"/>
      <c r="Y10" s="62"/>
      <c r="Z10" s="6" t="str">
        <f>"11 to 14"&amp;CHAR(10)&amp;"years"</f>
        <v>11 to 14
years</v>
      </c>
      <c r="AA10" s="62">
        <v>0.14000000000000001</v>
      </c>
      <c r="AB10" s="6" t="str">
        <f>"11 to 14"&amp;CHAR(10)&amp;"years"</f>
        <v>11 to 14
years</v>
      </c>
      <c r="AC10" s="62">
        <v>0.13</v>
      </c>
      <c r="AD10" s="6" t="s">
        <v>209</v>
      </c>
      <c r="AE10" s="62">
        <v>0.76</v>
      </c>
      <c r="AF10" s="6" t="s">
        <v>210</v>
      </c>
      <c r="AG10" s="62">
        <v>0.05</v>
      </c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4">
      <c r="B11" s="10"/>
      <c r="C11" s="12"/>
      <c r="D11" s="23"/>
      <c r="E11" s="23"/>
      <c r="F11" s="26"/>
      <c r="G11" s="25"/>
      <c r="H11" s="190"/>
      <c r="I11" s="190"/>
      <c r="J11" s="12"/>
      <c r="K11" s="12"/>
      <c r="L11" s="12"/>
      <c r="M11" s="12"/>
      <c r="N11" s="12"/>
      <c r="O11" s="12"/>
      <c r="P11" s="12"/>
      <c r="Q11" s="12"/>
      <c r="R11" s="60"/>
      <c r="T11" s="6"/>
      <c r="U11" s="6"/>
      <c r="V11" s="6"/>
      <c r="W11" s="62"/>
      <c r="X11" s="6"/>
      <c r="Y11" s="62"/>
      <c r="Z11" s="6" t="str">
        <f>"15 to 20"&amp;CHAR(10)&amp;"years"</f>
        <v>15 to 20
years</v>
      </c>
      <c r="AA11" s="62">
        <v>0.15</v>
      </c>
      <c r="AB11" s="6" t="str">
        <f>"15 to 20"&amp;CHAR(10)&amp;"years"</f>
        <v>15 to 20
years</v>
      </c>
      <c r="AC11" s="62">
        <v>0.19</v>
      </c>
      <c r="AD11" s="6"/>
      <c r="AE11" s="64"/>
      <c r="AF11" s="6" t="s">
        <v>211</v>
      </c>
      <c r="AG11" s="62">
        <v>0</v>
      </c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4">
      <c r="B12" s="10"/>
      <c r="C12" s="12"/>
      <c r="D12" s="23"/>
      <c r="E12" s="23"/>
      <c r="F12" s="26"/>
      <c r="G12" s="25"/>
      <c r="H12" s="190"/>
      <c r="I12" s="190"/>
      <c r="J12" s="12"/>
      <c r="K12" s="12"/>
      <c r="L12" s="12"/>
      <c r="M12" s="12"/>
      <c r="N12" s="12"/>
      <c r="O12" s="12"/>
      <c r="P12" s="12"/>
      <c r="Q12" s="12"/>
      <c r="R12" s="60"/>
      <c r="T12" s="6"/>
      <c r="U12" s="6"/>
      <c r="V12" s="6"/>
      <c r="W12" s="6"/>
      <c r="X12" s="6"/>
      <c r="Y12" s="62"/>
      <c r="Z12" s="6" t="str">
        <f>"More than 20"&amp;CHAR(10)&amp;"years"</f>
        <v>More than 20
years</v>
      </c>
      <c r="AA12" s="62">
        <v>0.06</v>
      </c>
      <c r="AB12" s="6" t="str">
        <f>"More than 20"&amp;CHAR(10)&amp;"years"</f>
        <v>More than 20
years</v>
      </c>
      <c r="AC12" s="62">
        <v>0.21</v>
      </c>
      <c r="AD12" s="6"/>
      <c r="AE12" s="64"/>
      <c r="AF12" s="6" t="s">
        <v>212</v>
      </c>
      <c r="AG12" s="62">
        <v>0.02</v>
      </c>
      <c r="AH12" s="6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4">
      <c r="B13" s="10"/>
      <c r="C13" s="12"/>
      <c r="D13" s="186"/>
      <c r="E13" s="186"/>
      <c r="F13" s="29"/>
      <c r="G13" s="30"/>
      <c r="H13" s="187"/>
      <c r="I13" s="187"/>
      <c r="J13" s="12"/>
      <c r="K13" s="12"/>
      <c r="L13" s="12"/>
      <c r="M13" s="12"/>
      <c r="N13" s="12"/>
      <c r="O13" s="12"/>
      <c r="P13" s="12"/>
      <c r="Q13" s="12"/>
      <c r="R13" s="60"/>
      <c r="X13" s="6"/>
      <c r="Y13" s="62"/>
      <c r="AF13" s="6"/>
      <c r="AH13" s="6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35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60"/>
      <c r="AF14" s="6"/>
      <c r="AG14" s="6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x14ac:dyDescent="0.35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60"/>
      <c r="AE15" s="61"/>
      <c r="AF15" s="6"/>
      <c r="AI15" s="6"/>
      <c r="AJ15" s="6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35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60"/>
      <c r="AE16" s="61"/>
      <c r="AF16" s="6"/>
      <c r="AI16" s="6"/>
      <c r="AJ16" s="6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35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60"/>
      <c r="AE17" s="61"/>
      <c r="AF17" s="6"/>
      <c r="AJ17" s="6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35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60"/>
      <c r="W18" s="33"/>
      <c r="X18" s="33"/>
      <c r="Y18" s="33"/>
      <c r="Z18" s="33"/>
      <c r="AA18" s="6"/>
      <c r="AB18" s="64"/>
      <c r="AC18" s="27"/>
      <c r="AD18" s="28"/>
      <c r="AE18" s="61"/>
      <c r="AF18" s="6"/>
      <c r="AI18" s="6"/>
      <c r="AJ18" s="6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35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60"/>
      <c r="W19" s="6"/>
      <c r="X19" s="6"/>
      <c r="Z19" s="6"/>
      <c r="AA19" s="6"/>
      <c r="AB19" s="64"/>
      <c r="AD19" s="28"/>
      <c r="AG19" s="6"/>
      <c r="AH19" s="6"/>
      <c r="AI19" s="6"/>
      <c r="AJ19" s="6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35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60"/>
      <c r="X20" s="6"/>
      <c r="Y20" s="6"/>
      <c r="Z20" s="6"/>
      <c r="AA20" s="65"/>
      <c r="AB20" s="64"/>
      <c r="AC20" s="6"/>
      <c r="AD20" s="6"/>
      <c r="AG20" s="6"/>
      <c r="AH20" s="6"/>
      <c r="AI20" s="6"/>
      <c r="AJ20" s="6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35">
      <c r="B21" s="10"/>
      <c r="C21" s="12"/>
      <c r="D21" s="12"/>
      <c r="E21" s="12"/>
      <c r="F21" s="37"/>
      <c r="G21" s="38"/>
      <c r="H21" s="12"/>
      <c r="I21" s="12"/>
      <c r="J21" s="12"/>
      <c r="K21" s="37"/>
      <c r="L21" s="38"/>
      <c r="M21" s="12"/>
      <c r="N21" s="12"/>
      <c r="O21" s="12"/>
      <c r="P21" s="12"/>
      <c r="Q21" s="12"/>
      <c r="R21" s="60"/>
      <c r="X21" s="6"/>
      <c r="Y21" s="6"/>
      <c r="Z21" s="6"/>
      <c r="AC21" s="6"/>
      <c r="AD21" s="6"/>
      <c r="AG21" s="6"/>
      <c r="AH21" s="6"/>
      <c r="AI21" s="6"/>
      <c r="AJ21" s="6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35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60"/>
      <c r="W22" s="6"/>
      <c r="X22" s="6"/>
      <c r="Y22" s="6"/>
      <c r="Z22" s="6"/>
      <c r="AC22" s="6"/>
      <c r="AD22" s="6"/>
      <c r="AE22" s="6"/>
      <c r="AF22" s="6"/>
      <c r="AG22" s="6"/>
      <c r="AH22" s="6"/>
      <c r="AI22" s="6"/>
      <c r="AJ22" s="6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35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60"/>
      <c r="W23" s="6"/>
      <c r="X23" s="42"/>
      <c r="Y23" s="42"/>
      <c r="AD23" s="6"/>
      <c r="AE23" s="6"/>
      <c r="AF23" s="6"/>
      <c r="AG23" s="6"/>
      <c r="AH23" s="6"/>
      <c r="AI23" s="6"/>
      <c r="AJ23" s="6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35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60"/>
      <c r="W24" s="3"/>
      <c r="X24" s="3"/>
      <c r="Y24" s="3"/>
      <c r="Z24" s="3"/>
      <c r="AA24" s="3"/>
      <c r="AB24" s="3"/>
      <c r="AC24" s="3"/>
      <c r="AD24" s="3"/>
      <c r="AE24" s="6"/>
      <c r="AF24" s="6"/>
      <c r="AG24" s="6"/>
      <c r="AH24" s="6"/>
      <c r="AI24" s="6"/>
      <c r="AJ24" s="6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35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60"/>
      <c r="S25" s="6"/>
      <c r="T25" s="6"/>
      <c r="U25" s="3"/>
      <c r="V25" s="3"/>
      <c r="W25" s="3"/>
      <c r="X25" s="3"/>
      <c r="Y25" s="3"/>
      <c r="Z25" s="3"/>
      <c r="AA25" s="3"/>
      <c r="AB25" s="3"/>
      <c r="AC25" s="3"/>
      <c r="AD25" s="3"/>
      <c r="AE25" s="6"/>
      <c r="AF25" s="6"/>
      <c r="AG25" s="6"/>
      <c r="AH25" s="6"/>
      <c r="AI25" s="6"/>
      <c r="AJ25" s="6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35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60"/>
      <c r="S26" s="6"/>
      <c r="T26" s="66" t="str">
        <f t="shared" ref="T26:AG32" si="0">IF(ISBLANK(T6),"--",T6)</f>
        <v>29 years
and under</v>
      </c>
      <c r="U26" s="67">
        <f>IF(ISBLANK(U6),"--",U6)</f>
        <v>0.12</v>
      </c>
      <c r="V26" s="66" t="str">
        <f t="shared" si="0"/>
        <v>White</v>
      </c>
      <c r="W26" s="67">
        <f t="shared" si="0"/>
        <v>0.7</v>
      </c>
      <c r="X26" s="66" t="str">
        <f t="shared" si="0"/>
        <v>Less than High School/
High School Diploma/
GED</v>
      </c>
      <c r="Y26" s="67" t="str">
        <f t="shared" si="0"/>
        <v>--</v>
      </c>
      <c r="Z26" s="66" t="str">
        <f t="shared" si="0"/>
        <v>Less than 1
year</v>
      </c>
      <c r="AA26" s="67">
        <f t="shared" si="0"/>
        <v>0.02</v>
      </c>
      <c r="AB26" s="66" t="str">
        <f t="shared" si="0"/>
        <v>Less than 1
year</v>
      </c>
      <c r="AC26" s="67">
        <f t="shared" si="0"/>
        <v>0.01</v>
      </c>
      <c r="AD26" s="66" t="str">
        <f t="shared" si="0"/>
        <v>Senior Leader</v>
      </c>
      <c r="AE26" s="67">
        <f t="shared" si="0"/>
        <v>7.0000000000000007E-2</v>
      </c>
      <c r="AF26" s="66" t="str">
        <f t="shared" si="0"/>
        <v>Federal Wage System</v>
      </c>
      <c r="AG26" s="67">
        <f t="shared" si="0"/>
        <v>0</v>
      </c>
      <c r="AH26" s="6"/>
      <c r="AI26" s="6"/>
      <c r="AJ26" s="6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x14ac:dyDescent="0.35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60"/>
      <c r="S27" s="6"/>
      <c r="T27" s="66" t="str">
        <f t="shared" si="0"/>
        <v>30-39
years old</v>
      </c>
      <c r="U27" s="67">
        <f t="shared" si="0"/>
        <v>0.37</v>
      </c>
      <c r="V27" s="66" t="str">
        <f t="shared" si="0"/>
        <v>Black or African American</v>
      </c>
      <c r="W27" s="67">
        <f t="shared" si="0"/>
        <v>0.14000000000000001</v>
      </c>
      <c r="X27" s="66" t="str">
        <f t="shared" si="0"/>
        <v>Certification/
Some College/
Associate's Degree</v>
      </c>
      <c r="Y27" s="67" t="str">
        <f t="shared" si="0"/>
        <v>--</v>
      </c>
      <c r="Z27" s="66" t="str">
        <f t="shared" si="0"/>
        <v>1 to 3
years</v>
      </c>
      <c r="AA27" s="67">
        <f t="shared" si="0"/>
        <v>0.31</v>
      </c>
      <c r="AB27" s="66" t="str">
        <f t="shared" si="0"/>
        <v>1 to 3
years</v>
      </c>
      <c r="AC27" s="67">
        <f t="shared" si="0"/>
        <v>0.2</v>
      </c>
      <c r="AD27" s="66" t="str">
        <f t="shared" si="0"/>
        <v>Manager</v>
      </c>
      <c r="AE27" s="67">
        <f t="shared" si="0"/>
        <v>0.04</v>
      </c>
      <c r="AF27" s="66" t="str">
        <f t="shared" si="0"/>
        <v>GS 1-6</v>
      </c>
      <c r="AG27" s="67">
        <f t="shared" si="0"/>
        <v>0.01</v>
      </c>
      <c r="AH27" s="6"/>
      <c r="AI27" s="6"/>
      <c r="AJ27" s="6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x14ac:dyDescent="0.35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60"/>
      <c r="S28" s="6"/>
      <c r="T28" s="66" t="str">
        <f t="shared" si="0"/>
        <v>40-49
years old</v>
      </c>
      <c r="U28" s="67">
        <f t="shared" si="0"/>
        <v>0.19</v>
      </c>
      <c r="V28" s="66" t="str">
        <f t="shared" si="0"/>
        <v>All other races</v>
      </c>
      <c r="W28" s="67">
        <f t="shared" si="0"/>
        <v>0.16</v>
      </c>
      <c r="X28" s="66" t="str">
        <f t="shared" si="0"/>
        <v>Bachelor's Degree</v>
      </c>
      <c r="Y28" s="67" t="str">
        <f t="shared" si="0"/>
        <v>--</v>
      </c>
      <c r="Z28" s="66" t="str">
        <f t="shared" si="0"/>
        <v>4 to 5
years</v>
      </c>
      <c r="AA28" s="67">
        <f t="shared" si="0"/>
        <v>0.18</v>
      </c>
      <c r="AB28" s="66" t="str">
        <f t="shared" si="0"/>
        <v>4 to 5
years</v>
      </c>
      <c r="AC28" s="67">
        <f t="shared" si="0"/>
        <v>0.13</v>
      </c>
      <c r="AD28" s="66" t="str">
        <f t="shared" si="0"/>
        <v>Supervisor</v>
      </c>
      <c r="AE28" s="67">
        <f t="shared" si="0"/>
        <v>0.11</v>
      </c>
      <c r="AF28" s="66" t="str">
        <f t="shared" si="0"/>
        <v>GS 7-12</v>
      </c>
      <c r="AG28" s="67">
        <f t="shared" si="0"/>
        <v>0.22</v>
      </c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35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60"/>
      <c r="S29" s="6"/>
      <c r="T29" s="66" t="str">
        <f t="shared" si="0"/>
        <v>50-59
years old</v>
      </c>
      <c r="U29" s="67">
        <f t="shared" si="0"/>
        <v>0.22</v>
      </c>
      <c r="V29" s="66"/>
      <c r="W29" s="67"/>
      <c r="X29" s="66" t="str">
        <f t="shared" si="0"/>
        <v>Advanced Degrees 
(Post Bachelor's Degree)</v>
      </c>
      <c r="Y29" s="67" t="str">
        <f t="shared" si="0"/>
        <v>--</v>
      </c>
      <c r="Z29" s="66" t="str">
        <f t="shared" si="0"/>
        <v>6 to 10
years</v>
      </c>
      <c r="AA29" s="67">
        <f t="shared" si="0"/>
        <v>0.13</v>
      </c>
      <c r="AB29" s="66" t="str">
        <f t="shared" si="0"/>
        <v>6 to 10
years</v>
      </c>
      <c r="AC29" s="67">
        <f t="shared" si="0"/>
        <v>0.12</v>
      </c>
      <c r="AD29" s="66" t="str">
        <f t="shared" si="0"/>
        <v>Team Leader</v>
      </c>
      <c r="AE29" s="67">
        <f t="shared" si="0"/>
        <v>0.02</v>
      </c>
      <c r="AF29" s="66" t="str">
        <f t="shared" si="0"/>
        <v>GS 13-15</v>
      </c>
      <c r="AG29" s="67">
        <f t="shared" si="0"/>
        <v>0.7</v>
      </c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35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60"/>
      <c r="S30" s="6"/>
      <c r="T30" s="66" t="str">
        <f t="shared" si="0"/>
        <v>60 years
or older</v>
      </c>
      <c r="U30" s="67">
        <f t="shared" si="0"/>
        <v>0.1</v>
      </c>
      <c r="V30" s="66"/>
      <c r="W30" s="67"/>
      <c r="X30" s="66"/>
      <c r="Y30" s="67"/>
      <c r="Z30" s="66" t="str">
        <f t="shared" si="0"/>
        <v>11 to 14
years</v>
      </c>
      <c r="AA30" s="67">
        <f t="shared" si="0"/>
        <v>0.14000000000000001</v>
      </c>
      <c r="AB30" s="66" t="str">
        <f t="shared" si="0"/>
        <v>11 to 14
years</v>
      </c>
      <c r="AC30" s="67">
        <f t="shared" si="0"/>
        <v>0.13</v>
      </c>
      <c r="AD30" s="66" t="str">
        <f t="shared" si="0"/>
        <v>Non-Supervisor</v>
      </c>
      <c r="AE30" s="67">
        <f t="shared" si="0"/>
        <v>0.76</v>
      </c>
      <c r="AF30" s="66" t="str">
        <f t="shared" si="0"/>
        <v>Senior Executive Service</v>
      </c>
      <c r="AG30" s="67">
        <f t="shared" si="0"/>
        <v>0.05</v>
      </c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35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60"/>
      <c r="S31" s="6"/>
      <c r="T31" s="66"/>
      <c r="U31" s="67"/>
      <c r="V31" s="66"/>
      <c r="W31" s="67"/>
      <c r="X31" s="66"/>
      <c r="Y31" s="67"/>
      <c r="Z31" s="66" t="str">
        <f t="shared" si="0"/>
        <v>15 to 20
years</v>
      </c>
      <c r="AA31" s="67">
        <f t="shared" si="0"/>
        <v>0.15</v>
      </c>
      <c r="AB31" s="66" t="str">
        <f t="shared" si="0"/>
        <v>15 to 20
years</v>
      </c>
      <c r="AC31" s="67">
        <f t="shared" si="0"/>
        <v>0.19</v>
      </c>
      <c r="AD31" s="45"/>
      <c r="AF31" s="66" t="str">
        <f t="shared" si="0"/>
        <v>Senior Level (SL) or Scientific or Professional (ST)</v>
      </c>
      <c r="AG31" s="67">
        <f t="shared" si="0"/>
        <v>0</v>
      </c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35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60"/>
      <c r="S32" s="6"/>
      <c r="T32" s="6"/>
      <c r="U32" s="42"/>
      <c r="V32" s="45"/>
      <c r="W32" s="42"/>
      <c r="X32" s="66"/>
      <c r="Y32" s="67"/>
      <c r="Z32" s="66" t="str">
        <f t="shared" si="0"/>
        <v>More than 20
years</v>
      </c>
      <c r="AA32" s="67">
        <f t="shared" si="0"/>
        <v>0.06</v>
      </c>
      <c r="AB32" s="66" t="str">
        <f t="shared" si="0"/>
        <v>More than 20
years</v>
      </c>
      <c r="AC32" s="67">
        <f t="shared" si="0"/>
        <v>0.21</v>
      </c>
      <c r="AD32" s="45"/>
      <c r="AF32" s="66" t="str">
        <f t="shared" si="0"/>
        <v>Other</v>
      </c>
      <c r="AG32" s="67">
        <f t="shared" si="0"/>
        <v>0.02</v>
      </c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35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60"/>
      <c r="S33" s="6"/>
      <c r="T33" s="6"/>
      <c r="U33" s="42"/>
      <c r="V33" s="45"/>
      <c r="W33" s="42"/>
      <c r="X33" s="66"/>
      <c r="Y33" s="67"/>
      <c r="Z33" s="45"/>
      <c r="AA33" s="42"/>
      <c r="AB33" s="45"/>
      <c r="AC33" s="42"/>
      <c r="AD33" s="45"/>
      <c r="AE33" s="6"/>
      <c r="AF33" s="6"/>
      <c r="AG33" s="6"/>
      <c r="AH33" s="6"/>
      <c r="AI33" s="6"/>
      <c r="AJ33" s="6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35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60"/>
      <c r="S34" s="6"/>
      <c r="T34" s="6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6"/>
      <c r="AF34" s="6"/>
      <c r="AG34" s="6"/>
      <c r="AH34" s="6"/>
      <c r="AI34" s="6"/>
      <c r="AJ34" s="6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35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60"/>
      <c r="S35" s="6"/>
      <c r="T35" s="6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6"/>
      <c r="AF35" s="6"/>
      <c r="AG35" s="6"/>
      <c r="AH35" s="6"/>
      <c r="AI35" s="6"/>
      <c r="AJ35" s="6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35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60"/>
      <c r="S36" s="6"/>
      <c r="T36" s="6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6"/>
      <c r="AF36" s="6"/>
      <c r="AG36" s="6"/>
      <c r="AH36" s="6"/>
      <c r="AI36" s="6"/>
      <c r="AJ36" s="6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35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60"/>
      <c r="S37" s="6"/>
      <c r="T37" s="6"/>
      <c r="V37" s="6"/>
      <c r="W37" s="6"/>
      <c r="X37" s="6"/>
      <c r="Y37" s="6"/>
      <c r="Z37" s="6"/>
      <c r="AC37" s="6"/>
      <c r="AD37" s="6"/>
      <c r="AE37" s="6"/>
      <c r="AF37" s="6"/>
      <c r="AG37" s="6"/>
      <c r="AH37" s="6"/>
      <c r="AI37" s="6"/>
      <c r="AJ37" s="6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35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60"/>
      <c r="S38" s="6"/>
      <c r="T38" s="6"/>
      <c r="V38" s="6"/>
      <c r="W38" s="6"/>
      <c r="X38" s="6"/>
      <c r="Y38" s="6"/>
      <c r="Z38" s="6"/>
      <c r="AC38" s="6"/>
      <c r="AD38" s="6"/>
      <c r="AE38" s="6"/>
      <c r="AF38" s="6"/>
      <c r="AG38" s="6"/>
      <c r="AH38" s="6"/>
      <c r="AI38" s="6"/>
      <c r="AJ38" s="6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35">
      <c r="A39" s="51"/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60"/>
      <c r="S39" s="3"/>
      <c r="T39" s="6"/>
      <c r="V39" s="6"/>
      <c r="W39" s="6"/>
      <c r="X39" s="6"/>
      <c r="Y39" s="6"/>
      <c r="Z39" s="6"/>
      <c r="AC39" s="6"/>
      <c r="AD39" s="6"/>
      <c r="AE39" s="6"/>
      <c r="AF39" s="6"/>
      <c r="AG39" s="6"/>
      <c r="AH39" s="6"/>
      <c r="AI39" s="6"/>
      <c r="AJ39" s="6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x14ac:dyDescent="0.35">
      <c r="A40" s="51"/>
      <c r="B40" s="68"/>
      <c r="C40" s="69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69"/>
      <c r="O40" s="69"/>
      <c r="P40" s="69"/>
      <c r="Q40" s="69"/>
      <c r="R40" s="70"/>
      <c r="S40" s="3"/>
      <c r="T40" s="6"/>
      <c r="V40" s="6"/>
      <c r="W40" s="6"/>
      <c r="X40" s="6"/>
      <c r="Y40" s="6"/>
      <c r="Z40" s="6"/>
      <c r="AC40" s="6"/>
      <c r="AD40" s="6"/>
      <c r="AE40" s="6"/>
      <c r="AF40" s="6"/>
      <c r="AG40" s="6"/>
      <c r="AH40" s="6"/>
      <c r="AI40" s="6"/>
      <c r="AJ40" s="6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2.75" customHeight="1" x14ac:dyDescent="0.3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3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2.75" customHeight="1" x14ac:dyDescent="0.35">
      <c r="B42" s="6">
        <v>5</v>
      </c>
      <c r="C42" s="71" t="s">
        <v>106</v>
      </c>
      <c r="D42" s="71" t="str">
        <f>CHOOSE(C50,T26,V26,X26)</f>
        <v>29 years
and under</v>
      </c>
      <c r="E42" s="64">
        <f>CHOOSE(C50,U26,W26,Y26)</f>
        <v>0.12</v>
      </c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2.75" customHeight="1" x14ac:dyDescent="0.35">
      <c r="B43" s="6">
        <v>3</v>
      </c>
      <c r="C43" s="71" t="s">
        <v>107</v>
      </c>
      <c r="D43" s="71" t="str">
        <f>CHOOSE(C50,T27,V27,X27)</f>
        <v>30-39
years old</v>
      </c>
      <c r="E43" s="64">
        <f>CHOOSE(C50,U27,W27,Y27)</f>
        <v>0.37</v>
      </c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x14ac:dyDescent="0.35">
      <c r="B44" s="6">
        <v>4</v>
      </c>
      <c r="C44" s="72" t="s">
        <v>108</v>
      </c>
      <c r="D44" s="71" t="str">
        <f>CHOOSE(C50,T28,V28,X28)</f>
        <v>40-49
years old</v>
      </c>
      <c r="E44" s="64">
        <f>CHOOSE(C50,U28,W28,Y28)</f>
        <v>0.19</v>
      </c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x14ac:dyDescent="0.35">
      <c r="B45" s="6">
        <v>7</v>
      </c>
      <c r="C45" s="72" t="s">
        <v>109</v>
      </c>
      <c r="D45" s="71" t="str">
        <f>CHOOSE(C50,T29,V29,X29)</f>
        <v>50-59
years old</v>
      </c>
      <c r="E45" s="64">
        <f>CHOOSE(C50,U29,W29,Y29)</f>
        <v>0.22</v>
      </c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x14ac:dyDescent="0.35">
      <c r="B46" s="6">
        <v>7</v>
      </c>
      <c r="C46" s="71" t="s">
        <v>110</v>
      </c>
      <c r="D46" s="71" t="str">
        <f>CHOOSE(C50,T30,V30,X30)</f>
        <v>60 years
or older</v>
      </c>
      <c r="E46" s="64">
        <f>CHOOSE(C50,U30,W30,Y30)</f>
        <v>0.1</v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x14ac:dyDescent="0.35">
      <c r="B47" s="6">
        <v>5</v>
      </c>
      <c r="C47" s="71" t="s">
        <v>111</v>
      </c>
      <c r="D47" s="71">
        <f>CHOOSE(C50,T31,V31,X31)</f>
        <v>0</v>
      </c>
      <c r="E47" s="64">
        <f>CHOOSE(C50,U31,W31,Y31)</f>
        <v>0</v>
      </c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x14ac:dyDescent="0.35">
      <c r="B48" s="6">
        <v>7</v>
      </c>
      <c r="C48" s="71" t="s">
        <v>112</v>
      </c>
      <c r="D48" s="71">
        <f>CHOOSE(C50,T32,V32,X32)</f>
        <v>0</v>
      </c>
      <c r="E48" s="64">
        <f>CHOOSE(C50,U32,W32,Y32)</f>
        <v>0</v>
      </c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2:53" x14ac:dyDescent="0.35">
      <c r="B49" s="6"/>
      <c r="C49" s="71"/>
      <c r="D49" s="71">
        <f>CHOOSE(C50,T33,V33,X33)</f>
        <v>0</v>
      </c>
      <c r="E49" s="64">
        <f>CHOOSE(C50,U33,W33,Y33)</f>
        <v>0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2:53" x14ac:dyDescent="0.35">
      <c r="B50" s="6">
        <f>CHOOSE(C50,B42,B43,B44)</f>
        <v>5</v>
      </c>
      <c r="C50" s="72">
        <v>1</v>
      </c>
      <c r="D50" s="71" t="str">
        <f>CHOOSE(C51,Z26,AB26,AD26,AF26)</f>
        <v>Less than 1
year</v>
      </c>
      <c r="E50" s="64">
        <f>CHOOSE(C51,AA26,AC26,AE26,AG26)</f>
        <v>0.02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2:53" x14ac:dyDescent="0.35">
      <c r="B51" s="6">
        <f>CHOOSE(C51,B45,B46,B47,B48)</f>
        <v>7</v>
      </c>
      <c r="C51" s="72">
        <v>1</v>
      </c>
      <c r="D51" s="71" t="str">
        <f>CHOOSE(C51,Z27,AB27,AD27,AF27)</f>
        <v>1 to 3
years</v>
      </c>
      <c r="E51" s="64">
        <f>CHOOSE(C51,AA27,AC27,AE27,AG27)</f>
        <v>0.31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2:53" x14ac:dyDescent="0.35">
      <c r="B52" s="6"/>
      <c r="C52" s="72" t="str">
        <f>CHOOSE(C50,C42,C43,C44)</f>
        <v>Age Group</v>
      </c>
      <c r="D52" s="71" t="str">
        <f>CHOOSE(C51,Z28,AB28,AD28,AF28)</f>
        <v>4 to 5
years</v>
      </c>
      <c r="E52" s="64">
        <f>CHOOSE(C51,AA28,AC28,AE28,AG28)</f>
        <v>0.18</v>
      </c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2:53" x14ac:dyDescent="0.35">
      <c r="B53" s="6"/>
      <c r="C53" s="72" t="str">
        <f>CHOOSE(C51,C45,C46,C47,C48)</f>
        <v>Agency Tenure</v>
      </c>
      <c r="D53" s="71" t="str">
        <f>CHOOSE(C51,Z29,AB29,AD29,AF29)</f>
        <v>6 to 10
years</v>
      </c>
      <c r="E53" s="64">
        <f>CHOOSE(C51,AA29,AC29,AE29,AG29)</f>
        <v>0.13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2:53" x14ac:dyDescent="0.35">
      <c r="B54" s="6"/>
      <c r="C54" s="72"/>
      <c r="D54" s="71" t="str">
        <f>CHOOSE(C51,Z30,AB30,AD30,AF30)</f>
        <v>11 to 14
years</v>
      </c>
      <c r="E54" s="64">
        <f>CHOOSE(C51,AA30,AC30,AE30,AG30)</f>
        <v>0.14000000000000001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2:53" x14ac:dyDescent="0.35">
      <c r="B55" s="6"/>
      <c r="C55" s="72"/>
      <c r="D55" s="71" t="str">
        <f>CHOOSE(C51,Z31,AB31,AD31,AF31)</f>
        <v>15 to 20
years</v>
      </c>
      <c r="E55" s="64">
        <f>CHOOSE(C51,AA31,AC31,AE31,AG31)</f>
        <v>0.15</v>
      </c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2:53" x14ac:dyDescent="0.35">
      <c r="B56" s="6"/>
      <c r="C56" s="71"/>
      <c r="D56" s="71" t="str">
        <f>CHOOSE(C51,Z32,AB32,AD32,AF32)</f>
        <v>More than 20
years</v>
      </c>
      <c r="E56" s="64">
        <f>CHOOSE(C51,AA32,AC32,AE32,AG32)</f>
        <v>0.06</v>
      </c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2:53" ht="14.6" x14ac:dyDescent="0.4">
      <c r="B57" s="6"/>
      <c r="C57" s="71" t="s">
        <v>106</v>
      </c>
      <c r="D57" s="71"/>
      <c r="E57" s="73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2:53" x14ac:dyDescent="0.35">
      <c r="B58" s="6"/>
      <c r="C58" s="71" t="s">
        <v>107</v>
      </c>
      <c r="D58" s="71"/>
      <c r="E58" s="71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2:53" x14ac:dyDescent="0.35">
      <c r="B59" s="6"/>
      <c r="C59" s="72" t="s">
        <v>108</v>
      </c>
      <c r="D59" s="71"/>
      <c r="E59" s="71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2:53" x14ac:dyDescent="0.35">
      <c r="B60" s="6"/>
      <c r="C60" s="72" t="s">
        <v>109</v>
      </c>
      <c r="D60" s="71"/>
      <c r="E60" s="71"/>
    </row>
    <row r="61" spans="2:53" x14ac:dyDescent="0.35">
      <c r="B61" s="6"/>
      <c r="C61" s="71" t="s">
        <v>113</v>
      </c>
      <c r="D61" s="71"/>
      <c r="E61" s="71"/>
    </row>
    <row r="62" spans="2:53" x14ac:dyDescent="0.35">
      <c r="B62" s="6"/>
      <c r="C62" s="71" t="s">
        <v>111</v>
      </c>
      <c r="D62" s="71"/>
      <c r="E62" s="71"/>
    </row>
    <row r="63" spans="2:53" x14ac:dyDescent="0.35">
      <c r="B63" s="6"/>
      <c r="C63" s="71" t="s">
        <v>112</v>
      </c>
      <c r="D63" s="74"/>
      <c r="E63" s="7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>
                  <from>
                    <xdr:col>9</xdr:col>
                    <xdr:colOff>859971</xdr:colOff>
                    <xdr:row>19</xdr:row>
                    <xdr:rowOff>97971</xdr:rowOff>
                  </from>
                  <to>
                    <xdr:col>11</xdr:col>
                    <xdr:colOff>364671</xdr:colOff>
                    <xdr:row>22</xdr:row>
                    <xdr:rowOff>136071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>
                  <from>
                    <xdr:col>2</xdr:col>
                    <xdr:colOff>97971</xdr:colOff>
                    <xdr:row>19</xdr:row>
                    <xdr:rowOff>97971</xdr:rowOff>
                  </from>
                  <to>
                    <xdr:col>4</xdr:col>
                    <xdr:colOff>495300</xdr:colOff>
                    <xdr:row>22</xdr:row>
                    <xdr:rowOff>48986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A250" sqref="A250"/>
    </sheetView>
  </sheetViews>
  <sheetFormatPr defaultColWidth="8.84375" defaultRowHeight="12.45" x14ac:dyDescent="0.3"/>
  <cols>
    <col min="1" max="1" width="3" style="75" customWidth="1"/>
    <col min="2" max="2" width="1.69140625" style="75" customWidth="1"/>
    <col min="3" max="3" width="3" style="75" customWidth="1"/>
    <col min="4" max="4" width="8.84375" style="75"/>
    <col min="5" max="5" width="11.15234375" style="75" customWidth="1"/>
    <col min="6" max="6" width="11.4609375" style="75" customWidth="1"/>
    <col min="7" max="7" width="12" style="75" customWidth="1"/>
    <col min="8" max="8" width="7.84375" style="75" customWidth="1"/>
    <col min="9" max="9" width="9.15234375" style="75" customWidth="1"/>
    <col min="10" max="10" width="16.4609375" style="75" customWidth="1"/>
    <col min="11" max="11" width="9.4609375" style="75" customWidth="1"/>
    <col min="12" max="12" width="12" style="75" customWidth="1"/>
    <col min="13" max="13" width="7.84375" style="75" customWidth="1"/>
    <col min="14" max="16" width="8.84375" style="75"/>
    <col min="17" max="17" width="10.23046875" style="75" customWidth="1"/>
    <col min="18" max="19" width="2.69140625" style="75" customWidth="1"/>
    <col min="20" max="37" width="2.69140625" style="76" customWidth="1"/>
    <col min="38" max="38" width="2.69140625" style="77" customWidth="1"/>
    <col min="39" max="39" width="2.69140625" style="78" customWidth="1"/>
    <col min="40" max="56" width="2.69140625" style="77" customWidth="1"/>
    <col min="57" max="62" width="2.69140625" style="117" customWidth="1"/>
    <col min="63" max="76" width="2.69140625" style="75" customWidth="1"/>
    <col min="77" max="16384" width="8.84375" style="75"/>
  </cols>
  <sheetData>
    <row r="1" spans="2:53" ht="15.75" customHeight="1" thickBot="1" x14ac:dyDescent="0.4">
      <c r="S1" s="6"/>
      <c r="U1" s="4"/>
      <c r="V1" s="4"/>
      <c r="W1" s="4"/>
      <c r="X1" s="4"/>
      <c r="Y1" s="4"/>
      <c r="Z1" s="5"/>
      <c r="AA1" s="5"/>
      <c r="AB1" s="5"/>
      <c r="AC1" s="5"/>
      <c r="AD1" s="77"/>
      <c r="AE1" s="77"/>
      <c r="AF1" s="77"/>
      <c r="AG1" s="77"/>
      <c r="AH1" s="77"/>
      <c r="AI1" s="77"/>
      <c r="AJ1" s="78"/>
      <c r="AK1" s="78"/>
      <c r="AL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</row>
    <row r="2" spans="2:53" ht="15" customHeight="1" x14ac:dyDescent="0.35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/>
      <c r="S2" s="6"/>
      <c r="T2" s="6" t="s">
        <v>0</v>
      </c>
      <c r="U2" s="6" t="s">
        <v>114</v>
      </c>
      <c r="V2" s="6" t="s">
        <v>115</v>
      </c>
      <c r="W2" s="4" t="s">
        <v>116</v>
      </c>
      <c r="X2" s="4" t="s">
        <v>117</v>
      </c>
      <c r="Y2" s="4" t="s">
        <v>213</v>
      </c>
      <c r="Z2" s="4" t="s">
        <v>214</v>
      </c>
      <c r="AA2" s="82"/>
      <c r="AB2" s="82"/>
      <c r="AC2" s="82"/>
      <c r="AD2" s="82"/>
      <c r="AE2" s="82"/>
      <c r="AF2" s="82"/>
      <c r="AG2" s="6"/>
      <c r="AH2" s="6"/>
      <c r="AI2" s="6"/>
      <c r="AJ2" s="5"/>
      <c r="AK2" s="78"/>
      <c r="AL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</row>
    <row r="3" spans="2:53" ht="25.5" customHeight="1" x14ac:dyDescent="0.55000000000000004">
      <c r="B3" s="83"/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/>
      <c r="S3" s="6"/>
      <c r="T3" s="6" t="s">
        <v>181</v>
      </c>
      <c r="U3" s="88">
        <v>63</v>
      </c>
      <c r="V3" s="89">
        <v>5</v>
      </c>
      <c r="W3" s="89">
        <v>40</v>
      </c>
      <c r="X3" s="89">
        <v>26</v>
      </c>
      <c r="Y3" s="89">
        <v>45</v>
      </c>
      <c r="Z3" s="6">
        <v>17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77"/>
      <c r="AM3" s="77"/>
      <c r="AR3" s="78"/>
      <c r="AS3" s="78"/>
      <c r="AT3" s="78"/>
      <c r="AU3" s="78"/>
      <c r="AV3" s="78"/>
      <c r="AW3" s="78"/>
      <c r="AX3" s="78"/>
      <c r="AY3" s="78"/>
      <c r="AZ3" s="78"/>
      <c r="BA3" s="78"/>
    </row>
    <row r="4" spans="2:53" ht="12.75" customHeight="1" x14ac:dyDescent="0.35">
      <c r="B4" s="83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7"/>
      <c r="S4" s="6"/>
      <c r="T4" s="3" t="s">
        <v>12</v>
      </c>
      <c r="U4" s="4" t="s">
        <v>118</v>
      </c>
      <c r="V4" s="4" t="s">
        <v>12</v>
      </c>
      <c r="W4" s="4" t="s">
        <v>119</v>
      </c>
      <c r="X4" s="4" t="s">
        <v>12</v>
      </c>
      <c r="Y4" s="4" t="s">
        <v>120</v>
      </c>
      <c r="Z4" s="4" t="s">
        <v>12</v>
      </c>
      <c r="AA4" s="4" t="s">
        <v>118</v>
      </c>
      <c r="AB4" s="4" t="s">
        <v>12</v>
      </c>
      <c r="AC4" s="4" t="s">
        <v>119</v>
      </c>
      <c r="AD4" s="4" t="s">
        <v>12</v>
      </c>
      <c r="AE4" s="4" t="s">
        <v>120</v>
      </c>
      <c r="AF4" s="4"/>
      <c r="AG4" s="4"/>
      <c r="AH4" s="4"/>
      <c r="AI4" s="4"/>
      <c r="AJ4" s="4"/>
      <c r="AK4" s="77"/>
      <c r="AM4" s="77"/>
      <c r="AR4" s="78"/>
      <c r="AS4" s="78"/>
      <c r="AT4" s="78"/>
      <c r="AU4" s="78"/>
      <c r="AV4" s="78"/>
      <c r="AW4" s="78"/>
      <c r="AX4" s="78"/>
      <c r="AY4" s="78"/>
      <c r="AZ4" s="78"/>
      <c r="BA4" s="78"/>
    </row>
    <row r="5" spans="2:53" ht="12.75" customHeight="1" x14ac:dyDescent="0.35">
      <c r="B5" s="83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7"/>
      <c r="S5" s="6"/>
      <c r="T5" s="3">
        <v>27</v>
      </c>
      <c r="U5" s="90">
        <v>20</v>
      </c>
      <c r="V5" s="3">
        <v>29</v>
      </c>
      <c r="W5" s="90">
        <v>13</v>
      </c>
      <c r="X5" s="3">
        <v>54</v>
      </c>
      <c r="Y5" s="90">
        <v>21</v>
      </c>
      <c r="Z5" s="3">
        <v>41</v>
      </c>
      <c r="AA5" s="90">
        <v>-10</v>
      </c>
      <c r="AB5" s="3">
        <v>60</v>
      </c>
      <c r="AC5" s="90">
        <v>-10</v>
      </c>
      <c r="AD5" s="4">
        <v>9</v>
      </c>
      <c r="AE5" s="90">
        <v>-15</v>
      </c>
      <c r="AF5" s="4"/>
      <c r="AG5" s="4"/>
      <c r="AH5" s="4"/>
      <c r="AI5" s="4"/>
      <c r="AJ5" s="4"/>
      <c r="AK5" s="77"/>
      <c r="AM5" s="77"/>
      <c r="AR5" s="78"/>
      <c r="AS5" s="78"/>
      <c r="AT5" s="78"/>
      <c r="AU5" s="78"/>
      <c r="AV5" s="78"/>
      <c r="AW5" s="78"/>
      <c r="AX5" s="78"/>
      <c r="AY5" s="78"/>
      <c r="AZ5" s="78"/>
      <c r="BA5" s="78"/>
    </row>
    <row r="6" spans="2:53" ht="12.75" customHeight="1" x14ac:dyDescent="0.35">
      <c r="B6" s="83"/>
      <c r="C6" s="85"/>
      <c r="D6" s="85"/>
      <c r="E6" s="85"/>
      <c r="F6" s="85"/>
      <c r="G6" s="85"/>
      <c r="H6" s="85"/>
      <c r="I6" s="85"/>
      <c r="J6" s="91"/>
      <c r="K6" s="85"/>
      <c r="L6" s="85"/>
      <c r="M6" s="85"/>
      <c r="N6" s="85"/>
      <c r="O6" s="85"/>
      <c r="P6" s="85"/>
      <c r="Q6" s="85"/>
      <c r="R6" s="87"/>
      <c r="S6" s="6"/>
      <c r="T6" s="3">
        <v>2</v>
      </c>
      <c r="U6" s="90">
        <v>17</v>
      </c>
      <c r="V6" s="3">
        <v>38</v>
      </c>
      <c r="W6" s="90">
        <v>9</v>
      </c>
      <c r="X6" s="3">
        <v>29</v>
      </c>
      <c r="Y6" s="90">
        <v>15</v>
      </c>
      <c r="Z6" s="3">
        <v>39</v>
      </c>
      <c r="AA6" s="90">
        <v>-4</v>
      </c>
      <c r="AB6" s="3">
        <v>65</v>
      </c>
      <c r="AC6" s="90">
        <v>-10</v>
      </c>
      <c r="AD6" s="4">
        <v>68</v>
      </c>
      <c r="AE6" s="90">
        <v>-10</v>
      </c>
      <c r="AF6" s="4"/>
      <c r="AG6" s="4"/>
      <c r="AH6" s="4"/>
      <c r="AI6" s="4"/>
      <c r="AJ6" s="4"/>
      <c r="AK6" s="77"/>
      <c r="AM6" s="77"/>
      <c r="AR6" s="78"/>
      <c r="AS6" s="78"/>
      <c r="AT6" s="78"/>
      <c r="AU6" s="78"/>
      <c r="AV6" s="78"/>
      <c r="AW6" s="78"/>
      <c r="AX6" s="78"/>
      <c r="AY6" s="78"/>
      <c r="AZ6" s="78"/>
      <c r="BA6" s="78"/>
    </row>
    <row r="7" spans="2:53" ht="18.75" customHeight="1" x14ac:dyDescent="0.35">
      <c r="B7" s="83"/>
      <c r="C7" s="85"/>
      <c r="D7" s="92"/>
      <c r="E7" s="92"/>
      <c r="F7" s="93"/>
      <c r="G7" s="93"/>
      <c r="H7" s="197"/>
      <c r="I7" s="197"/>
      <c r="J7" s="85"/>
      <c r="K7" s="85"/>
      <c r="L7" s="85"/>
      <c r="M7" s="85"/>
      <c r="N7" s="85"/>
      <c r="O7" s="85"/>
      <c r="P7" s="85"/>
      <c r="Q7" s="85"/>
      <c r="R7" s="87"/>
      <c r="S7" s="6"/>
      <c r="T7" s="3">
        <v>30</v>
      </c>
      <c r="U7" s="90">
        <v>16</v>
      </c>
      <c r="V7" s="3">
        <v>30</v>
      </c>
      <c r="W7" s="90">
        <v>9</v>
      </c>
      <c r="X7" s="3">
        <v>61</v>
      </c>
      <c r="Y7" s="90">
        <v>13</v>
      </c>
      <c r="Z7" s="3">
        <v>65</v>
      </c>
      <c r="AA7" s="90">
        <v>-3</v>
      </c>
      <c r="AB7" s="3">
        <v>63</v>
      </c>
      <c r="AC7" s="90">
        <v>-9</v>
      </c>
      <c r="AD7" s="4">
        <v>45</v>
      </c>
      <c r="AE7" s="90">
        <v>-7</v>
      </c>
      <c r="AF7" s="4"/>
      <c r="AG7" s="4"/>
      <c r="AH7" s="4"/>
      <c r="AI7" s="4"/>
      <c r="AJ7" s="4"/>
      <c r="AK7" s="77"/>
      <c r="AM7" s="77"/>
      <c r="AR7" s="78"/>
      <c r="AS7" s="78"/>
      <c r="AT7" s="78"/>
      <c r="AU7" s="78"/>
      <c r="AV7" s="78"/>
      <c r="AW7" s="78"/>
      <c r="AX7" s="78"/>
      <c r="AY7" s="78"/>
      <c r="AZ7" s="78"/>
      <c r="BA7" s="78"/>
    </row>
    <row r="8" spans="2:53" ht="16.5" customHeight="1" x14ac:dyDescent="0.4">
      <c r="B8" s="83"/>
      <c r="C8" s="85"/>
      <c r="D8" s="22"/>
      <c r="E8" s="23"/>
      <c r="F8" s="24"/>
      <c r="G8" s="25"/>
      <c r="H8" s="190"/>
      <c r="I8" s="190"/>
      <c r="J8" s="85"/>
      <c r="K8" s="85"/>
      <c r="L8" s="85"/>
      <c r="M8" s="85"/>
      <c r="N8" s="85"/>
      <c r="O8" s="85"/>
      <c r="P8" s="85"/>
      <c r="Q8" s="85"/>
      <c r="R8" s="87"/>
      <c r="S8" s="6"/>
      <c r="T8" s="3">
        <v>24</v>
      </c>
      <c r="U8" s="90">
        <v>15</v>
      </c>
      <c r="V8" s="3">
        <v>21</v>
      </c>
      <c r="W8" s="90">
        <v>9</v>
      </c>
      <c r="X8" s="3">
        <v>55</v>
      </c>
      <c r="Y8" s="90">
        <v>12</v>
      </c>
      <c r="Z8" s="3">
        <v>14</v>
      </c>
      <c r="AA8" s="90">
        <v>-1</v>
      </c>
      <c r="AB8" s="3">
        <v>39</v>
      </c>
      <c r="AC8" s="90">
        <v>-9</v>
      </c>
      <c r="AD8" s="4">
        <v>46</v>
      </c>
      <c r="AE8" s="90">
        <v>-6</v>
      </c>
      <c r="AF8" s="90"/>
      <c r="AG8" s="4"/>
      <c r="AH8" s="90"/>
      <c r="AI8" s="4"/>
      <c r="AJ8" s="4"/>
      <c r="AK8" s="77"/>
      <c r="AM8" s="77"/>
      <c r="AR8" s="78"/>
      <c r="AS8" s="78"/>
      <c r="AT8" s="78"/>
      <c r="AU8" s="78"/>
      <c r="AV8" s="78"/>
      <c r="AW8" s="78"/>
      <c r="AX8" s="78"/>
      <c r="AY8" s="78"/>
      <c r="AZ8" s="78"/>
      <c r="BA8" s="78"/>
    </row>
    <row r="9" spans="2:53" ht="16.5" customHeight="1" x14ac:dyDescent="0.4">
      <c r="B9" s="83"/>
      <c r="C9" s="85"/>
      <c r="D9" s="22"/>
      <c r="E9" s="23"/>
      <c r="F9" s="26"/>
      <c r="G9" s="25"/>
      <c r="H9" s="190"/>
      <c r="I9" s="190"/>
      <c r="J9" s="85"/>
      <c r="K9" s="85"/>
      <c r="L9" s="85"/>
      <c r="M9" s="85"/>
      <c r="N9" s="85"/>
      <c r="O9" s="85"/>
      <c r="P9" s="85"/>
      <c r="Q9" s="85"/>
      <c r="R9" s="87"/>
      <c r="S9" s="6"/>
      <c r="T9" s="3">
        <v>31</v>
      </c>
      <c r="U9" s="90">
        <v>13</v>
      </c>
      <c r="V9" s="3">
        <v>18</v>
      </c>
      <c r="W9" s="90">
        <v>9</v>
      </c>
      <c r="X9" s="3">
        <v>53</v>
      </c>
      <c r="Y9" s="90">
        <v>11</v>
      </c>
      <c r="Z9" s="3">
        <v>13</v>
      </c>
      <c r="AA9" s="90">
        <v>-1</v>
      </c>
      <c r="AB9" s="3">
        <v>33</v>
      </c>
      <c r="AC9" s="90">
        <v>-8</v>
      </c>
      <c r="AD9" s="4">
        <v>43</v>
      </c>
      <c r="AE9" s="90">
        <v>-6</v>
      </c>
      <c r="AF9" s="4"/>
      <c r="AG9" s="4"/>
      <c r="AH9" s="4"/>
      <c r="AI9" s="4"/>
      <c r="AJ9" s="4"/>
      <c r="AK9" s="94"/>
      <c r="AL9" s="94"/>
      <c r="AM9" s="94"/>
      <c r="AN9" s="94"/>
      <c r="AR9" s="78"/>
      <c r="AS9" s="78"/>
      <c r="AT9" s="78"/>
      <c r="AU9" s="78"/>
      <c r="AV9" s="78"/>
      <c r="AW9" s="78"/>
      <c r="AX9" s="78"/>
      <c r="AY9" s="78"/>
      <c r="AZ9" s="78"/>
      <c r="BA9" s="78"/>
    </row>
    <row r="10" spans="2:53" ht="16.5" customHeight="1" x14ac:dyDescent="0.4">
      <c r="B10" s="83"/>
      <c r="C10" s="85"/>
      <c r="D10" s="23"/>
      <c r="E10" s="23"/>
      <c r="F10" s="26"/>
      <c r="G10" s="25"/>
      <c r="H10" s="190"/>
      <c r="I10" s="190"/>
      <c r="J10" s="85"/>
      <c r="K10" s="85"/>
      <c r="L10" s="85"/>
      <c r="M10" s="95"/>
      <c r="N10" s="85"/>
      <c r="O10" s="85"/>
      <c r="P10" s="85"/>
      <c r="Q10" s="85"/>
      <c r="R10" s="87"/>
      <c r="S10" s="6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8"/>
      <c r="AG10" s="4"/>
      <c r="AH10" s="4"/>
      <c r="AI10" s="4"/>
      <c r="AJ10" s="4"/>
      <c r="AK10" s="94"/>
      <c r="AL10" s="94"/>
      <c r="AM10" s="94"/>
      <c r="AN10" s="94"/>
      <c r="AR10" s="78"/>
      <c r="AS10" s="78"/>
      <c r="AT10" s="78"/>
      <c r="AU10" s="78"/>
      <c r="AV10" s="78"/>
      <c r="AW10" s="78"/>
      <c r="AX10" s="78"/>
      <c r="AY10" s="78"/>
      <c r="AZ10" s="78"/>
      <c r="BA10" s="78"/>
    </row>
    <row r="11" spans="2:53" ht="16.5" customHeight="1" x14ac:dyDescent="0.4">
      <c r="B11" s="83"/>
      <c r="C11" s="85"/>
      <c r="D11" s="23"/>
      <c r="E11" s="23"/>
      <c r="F11" s="26"/>
      <c r="G11" s="25"/>
      <c r="H11" s="190"/>
      <c r="I11" s="190"/>
      <c r="J11" s="85"/>
      <c r="K11" s="85"/>
      <c r="L11" s="85"/>
      <c r="M11" s="85"/>
      <c r="N11" s="85"/>
      <c r="O11" s="85"/>
      <c r="P11" s="85"/>
      <c r="Q11" s="85"/>
      <c r="R11" s="87"/>
      <c r="S11" s="6"/>
      <c r="T11" s="3" t="s">
        <v>42</v>
      </c>
      <c r="U11" s="3">
        <v>1</v>
      </c>
      <c r="V11" s="3" t="str">
        <f>CHOOSE(U11, W33, W34,W35, W36, W37, W38)</f>
        <v>Largest Increases in Percent Positive since 2018</v>
      </c>
      <c r="W11" s="3">
        <f>CHOOSE(U11, T5,V5,X5,Z5,AB5,AD5)</f>
        <v>27</v>
      </c>
      <c r="X11" s="90">
        <f>CHOOSE(U11,U5,W5,Y5, AA5,AC5,AE5)</f>
        <v>20</v>
      </c>
      <c r="Y11" s="3">
        <f>CHOOSE(U11, T6,V6,X6,Z6,AB6,AD6)</f>
        <v>2</v>
      </c>
      <c r="Z11" s="90">
        <f>CHOOSE(U11, U6,W6,Y6,AA6,AC6,AE6)</f>
        <v>17</v>
      </c>
      <c r="AA11" s="3">
        <f>CHOOSE(U11, T7, V7, X7,Z7,AB7,AD7)</f>
        <v>30</v>
      </c>
      <c r="AB11" s="90">
        <f>CHOOSE(U11, U7,W7,Y7,AA7,AC7,AE7)</f>
        <v>16</v>
      </c>
      <c r="AC11" s="3">
        <f>CHOOSE(U11, T8,V8,X8,Z8,AB8,AD8)</f>
        <v>24</v>
      </c>
      <c r="AD11" s="90">
        <f>CHOOSE(U11, U8,W8,Y8,AA8,AC8,AE8)</f>
        <v>15</v>
      </c>
      <c r="AE11" s="3">
        <f>CHOOSE(U11, T9,V9,X9,Z9,AB9,AD9)</f>
        <v>31</v>
      </c>
      <c r="AF11" s="90">
        <f>CHOOSE(U11, U9,W9,Y9,AA9,AC9,AE9)</f>
        <v>13</v>
      </c>
      <c r="AG11" s="4"/>
      <c r="AH11" s="4"/>
      <c r="AI11" s="4"/>
      <c r="AJ11" s="4"/>
      <c r="AK11" s="94"/>
      <c r="AL11" s="94"/>
      <c r="AM11" s="94"/>
      <c r="AN11" s="94"/>
      <c r="AR11" s="78"/>
      <c r="AS11" s="78"/>
      <c r="AT11" s="78"/>
      <c r="AU11" s="78"/>
      <c r="AV11" s="78"/>
      <c r="AW11" s="78"/>
      <c r="AX11" s="78"/>
      <c r="AY11" s="78"/>
      <c r="AZ11" s="78"/>
      <c r="BA11" s="78"/>
    </row>
    <row r="12" spans="2:53" ht="16.5" customHeight="1" x14ac:dyDescent="0.4">
      <c r="B12" s="83"/>
      <c r="C12" s="85"/>
      <c r="D12" s="23"/>
      <c r="E12" s="23"/>
      <c r="F12" s="26"/>
      <c r="G12" s="25"/>
      <c r="H12" s="190"/>
      <c r="I12" s="190"/>
      <c r="J12" s="85"/>
      <c r="K12" s="85"/>
      <c r="L12" s="85"/>
      <c r="M12" s="85"/>
      <c r="N12" s="85"/>
      <c r="O12" s="85"/>
      <c r="P12" s="85"/>
      <c r="Q12" s="85"/>
      <c r="R12" s="87"/>
      <c r="S12" s="6"/>
      <c r="T12" s="3" t="s">
        <v>44</v>
      </c>
      <c r="U12" s="3">
        <v>4</v>
      </c>
      <c r="V12" s="3" t="str">
        <f>CHOOSE(U12, W33, W34, W35, W36, W37, W38)</f>
        <v>Largest Decreases in Percent Positive since 2018</v>
      </c>
      <c r="W12" s="3">
        <f>CHOOSE(U12, T5,V5,X5,Z5,AB5,AD5)</f>
        <v>41</v>
      </c>
      <c r="X12" s="90">
        <f>CHOOSE(U12,U5,W5,Y5, AA5,AC5,AE5)</f>
        <v>-10</v>
      </c>
      <c r="Y12" s="3">
        <f>CHOOSE(U12, T6,V6,X6,Z6,AB6,AD6)</f>
        <v>39</v>
      </c>
      <c r="Z12" s="90">
        <f>CHOOSE(U12,U6,W6,Y6,AA6,AC6,AE6)</f>
        <v>-4</v>
      </c>
      <c r="AA12" s="3">
        <f>CHOOSE(U12, T7,V7,X7,Z7,AB7,AD7)</f>
        <v>65</v>
      </c>
      <c r="AB12" s="90">
        <f>CHOOSE(U12, U7,W7,Y7,AA7,AC7,AE7)</f>
        <v>-3</v>
      </c>
      <c r="AC12" s="3">
        <f>CHOOSE(U12,T8,V8,X8, Z8,AB8,AD8)</f>
        <v>14</v>
      </c>
      <c r="AD12" s="90">
        <f>CHOOSE(U12, U8,W8,Y8,AA8,AC8,AE8)</f>
        <v>-1</v>
      </c>
      <c r="AE12" s="3">
        <f>CHOOSE(U12, T9,V9,X9,Z9,AB9,AD9)</f>
        <v>13</v>
      </c>
      <c r="AF12" s="90">
        <f>CHOOSE(U12, U9,W9,Y9,AA9,AC9,AE9)</f>
        <v>-1</v>
      </c>
      <c r="AG12" s="6"/>
      <c r="AH12" s="6"/>
      <c r="AI12" s="4"/>
      <c r="AJ12" s="28"/>
      <c r="AK12" s="94"/>
      <c r="AL12" s="94"/>
      <c r="AM12" s="94"/>
      <c r="AN12" s="94"/>
      <c r="AR12" s="78"/>
      <c r="AS12" s="78"/>
      <c r="AT12" s="78"/>
      <c r="AU12" s="78"/>
      <c r="AV12" s="78"/>
      <c r="AW12" s="78"/>
      <c r="AX12" s="78"/>
      <c r="AY12" s="78"/>
      <c r="AZ12" s="78"/>
      <c r="BA12" s="78"/>
    </row>
    <row r="13" spans="2:53" ht="16.5" customHeight="1" x14ac:dyDescent="0.4">
      <c r="B13" s="83"/>
      <c r="C13" s="85"/>
      <c r="D13" s="186"/>
      <c r="E13" s="186"/>
      <c r="F13" s="29"/>
      <c r="G13" s="30"/>
      <c r="H13" s="187"/>
      <c r="I13" s="187"/>
      <c r="J13" s="85"/>
      <c r="K13" s="85"/>
      <c r="L13" s="85"/>
      <c r="M13" s="85"/>
      <c r="N13" s="85"/>
      <c r="O13" s="85"/>
      <c r="P13" s="85"/>
      <c r="Q13" s="85"/>
      <c r="R13" s="87"/>
      <c r="S13" s="6"/>
      <c r="T13" s="3"/>
      <c r="U13" s="27"/>
      <c r="V13" s="3" t="s">
        <v>42</v>
      </c>
      <c r="W13" s="27" t="str">
        <f>IF(W11=0,"",CONCATENATE("Q"&amp;W11))</f>
        <v>Q27</v>
      </c>
      <c r="X13" s="15" t="str">
        <f>IF(W11=0,IF(AND(U31&lt;5, U31&lt;&gt;0),"",IF(U31="--","No trending data available",IF(U11&lt;4,"No items increased", "No items decreased"))),VLOOKUP(W11,B43:C126,2,FALSE))</f>
        <v>The skill level in my work unit has improved in the past year.</v>
      </c>
      <c r="Y13" s="27" t="str">
        <f>IF(Y11=0,"",CONCATENATE("Q"&amp;Y11))</f>
        <v>Q2</v>
      </c>
      <c r="Z13" s="15" t="str">
        <f>IF(Y11=0,"",VLOOKUP(Y11,B43:C126,2,FALSE))</f>
        <v>I have enough information to do my job well.</v>
      </c>
      <c r="AA13" s="27" t="str">
        <f>IF(AA11=0,"",CONCATENATE("Q"&amp;AA11))</f>
        <v>Q30</v>
      </c>
      <c r="AB13" s="15" t="str">
        <f>IF(AA11=0,"",VLOOKUP(AA11,B43:C126,2,FALSE))</f>
        <v>Employees have a feeling of personal empowerment with respect to work processes.</v>
      </c>
      <c r="AC13" s="27" t="str">
        <f>IF(AC11=0,"",CONCATENATE("Q"&amp;AC11))</f>
        <v>Q24</v>
      </c>
      <c r="AD13" s="15" t="str">
        <f>IF(AC11=0,"",VLOOKUP(AC11,B43:C126,2,FALSE))</f>
        <v>In my work unit, differences in performance are recognized in a meaningful way.</v>
      </c>
      <c r="AE13" s="27" t="str">
        <f>IF(AE11=0,"",CONCATENATE("Q"&amp;AE11))</f>
        <v>Q31</v>
      </c>
      <c r="AF13" s="15" t="str">
        <f>IF(AE11=0,"",VLOOKUP(AE11,B43:C126,2,FALSE))</f>
        <v>Employees are recognized for providing high quality products and services.</v>
      </c>
      <c r="AG13" s="6"/>
      <c r="AH13" s="6"/>
      <c r="AI13" s="4"/>
      <c r="AJ13" s="28"/>
      <c r="AK13" s="94"/>
      <c r="AL13" s="94"/>
      <c r="AM13" s="94"/>
      <c r="AN13" s="94"/>
      <c r="AR13" s="78"/>
      <c r="AS13" s="78"/>
      <c r="AT13" s="78"/>
      <c r="AU13" s="78"/>
      <c r="AV13" s="78"/>
      <c r="AW13" s="78"/>
      <c r="AX13" s="78"/>
      <c r="AY13" s="78"/>
      <c r="AZ13" s="78"/>
      <c r="BA13" s="78"/>
    </row>
    <row r="14" spans="2:53" ht="13.5" customHeight="1" x14ac:dyDescent="0.4">
      <c r="B14" s="83"/>
      <c r="C14" s="85"/>
      <c r="D14" s="96"/>
      <c r="E14" s="96"/>
      <c r="F14" s="96"/>
      <c r="G14" s="96"/>
      <c r="H14" s="96"/>
      <c r="I14" s="96"/>
      <c r="J14" s="85"/>
      <c r="K14" s="85"/>
      <c r="L14" s="97"/>
      <c r="M14" s="85"/>
      <c r="N14" s="85"/>
      <c r="O14" s="85"/>
      <c r="P14" s="85"/>
      <c r="Q14" s="85"/>
      <c r="R14" s="87"/>
      <c r="S14" s="6"/>
      <c r="T14" s="3"/>
      <c r="U14" s="27"/>
      <c r="V14" s="3" t="s">
        <v>44</v>
      </c>
      <c r="W14" s="27" t="str">
        <f>IF(W12=0,"",CONCATENATE("Q"&amp;W12))</f>
        <v>Q41</v>
      </c>
      <c r="X14" s="15" t="str">
        <f>IF(W12=0,IF(AND(U32&lt;5, U32&lt;&gt;0),"",IF(U32="--","No trending data available",IF(U12&lt;4,"No items increased", "No items decreased"))),VLOOKUP(W12,B43:C126,2,FALSE))</f>
        <v>I believe the results of this survey will be used to make my agency a better place to work.</v>
      </c>
      <c r="Y14" s="27" t="str">
        <f>IF(Y12=0,"",CONCATENATE("Q"&amp;Y12))</f>
        <v>Q39</v>
      </c>
      <c r="Z14" s="15" t="str">
        <f>IF(Y12=0,"",VLOOKUP(Y12,B43:C126,2,FALSE))</f>
        <v>My agency is successful at accomplishing its mission.</v>
      </c>
      <c r="AA14" s="27" t="str">
        <f>IF(AA12=0,"",CONCATENATE("Q"&amp;AA12))</f>
        <v>Q65</v>
      </c>
      <c r="AB14" s="15" t="str">
        <f>IF(AA12=0,"",VLOOKUP(AA12,B43:C126,2,FALSE))</f>
        <v>How satisfied are you with the recognition you receive for doing a good job?</v>
      </c>
      <c r="AC14" s="27" t="str">
        <f>IF(AC12=0,"",CONCATENATE("Q"&amp;AC12))</f>
        <v>Q14</v>
      </c>
      <c r="AD14" s="15" t="str">
        <f>IF(AC12=0,"",VLOOKUP(AC12,B43:C126,2,FALSE))</f>
        <v>Physical conditions allow employees to perform their jobs well.</v>
      </c>
      <c r="AE14" s="27" t="str">
        <f>IF(AE12=0,"",CONCATENATE("Q"&amp;AE12))</f>
        <v>Q13</v>
      </c>
      <c r="AF14" s="15" t="str">
        <f>IF(AE12=0,"",VLOOKUP(AE12,B43:C126,2,FALSE))</f>
        <v>The work I do is important.</v>
      </c>
      <c r="AG14" s="4"/>
      <c r="AH14" s="4"/>
      <c r="AI14" s="4"/>
      <c r="AJ14" s="33"/>
      <c r="AK14" s="98"/>
      <c r="AL14" s="98"/>
      <c r="AM14" s="98"/>
      <c r="AN14" s="98"/>
      <c r="AR14" s="78"/>
      <c r="AS14" s="78"/>
      <c r="AT14" s="78"/>
      <c r="AU14" s="78"/>
      <c r="AV14" s="78"/>
      <c r="AW14" s="78"/>
      <c r="AX14" s="78"/>
      <c r="AY14" s="78"/>
      <c r="AZ14" s="78"/>
      <c r="BA14" s="78"/>
    </row>
    <row r="15" spans="2:53" ht="12.75" customHeight="1" x14ac:dyDescent="0.35">
      <c r="B15" s="83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7"/>
      <c r="S15" s="6"/>
      <c r="T15" s="4"/>
      <c r="U15" s="63"/>
      <c r="V15" s="3"/>
      <c r="W15" s="4"/>
      <c r="X15" s="4"/>
      <c r="Y15" s="4"/>
      <c r="Z15" s="4"/>
      <c r="AA15" s="6"/>
      <c r="AB15" s="64"/>
      <c r="AC15" s="28"/>
      <c r="AD15" s="64"/>
      <c r="AE15" s="61"/>
      <c r="AF15" s="6"/>
      <c r="AG15" s="4"/>
      <c r="AH15" s="4"/>
      <c r="AI15" s="6"/>
      <c r="AJ15" s="6"/>
      <c r="AK15" s="77"/>
      <c r="AM15" s="77"/>
      <c r="AR15" s="78"/>
      <c r="AS15" s="78"/>
      <c r="AT15" s="78"/>
      <c r="AU15" s="78"/>
      <c r="AV15" s="78"/>
      <c r="AW15" s="78"/>
      <c r="AX15" s="78"/>
      <c r="AY15" s="78"/>
      <c r="AZ15" s="78"/>
      <c r="BA15" s="78"/>
    </row>
    <row r="16" spans="2:53" ht="13.5" customHeight="1" x14ac:dyDescent="0.35">
      <c r="B16" s="83"/>
      <c r="C16" s="85"/>
      <c r="D16" s="192">
        <f>U31</f>
        <v>63</v>
      </c>
      <c r="E16" s="99"/>
      <c r="F16" s="100"/>
      <c r="G16" s="100"/>
      <c r="H16" s="85"/>
      <c r="I16" s="99"/>
      <c r="J16" s="99"/>
      <c r="K16" s="100"/>
      <c r="L16" s="100"/>
      <c r="M16" s="85"/>
      <c r="N16" s="85"/>
      <c r="O16" s="85"/>
      <c r="P16" s="85"/>
      <c r="Q16" s="85"/>
      <c r="R16" s="87"/>
      <c r="S16" s="6"/>
      <c r="T16" s="4"/>
      <c r="U16" s="63"/>
      <c r="V16" s="64" t="s">
        <v>42</v>
      </c>
      <c r="W16" s="61">
        <f>IF(W11=0, "",IF(VLOOKUP(W11, B43:G126, 3,FALSE) &lt;&gt; "", VLOOKUP(W11, B43:G126, 3,FALSE),  "--"))</f>
        <v>0.78</v>
      </c>
      <c r="X16" s="61">
        <f>IF(W11=0, "",IF(VLOOKUP(W11, B43:G126, 4,FALSE) &lt;&gt; "", VLOOKUP(W11, B43:G126, 4,FALSE),  "--"))</f>
        <v>0.74</v>
      </c>
      <c r="Y16" s="61">
        <f>IF(W11=0, "",IF(VLOOKUP(W11, B43:G126, 5,FALSE) &lt;&gt; "", VLOOKUP(W11, B43:G126, 5,FALSE),  "--"))</f>
        <v>0.57999999999999996</v>
      </c>
      <c r="Z16" s="61">
        <f>IF(W11=0, "",IF(VLOOKUP(W11, B43:G126,6,FALSE) &lt;&gt; "", VLOOKUP(W11, B43:G126, 6,FALSE),  "--"))</f>
        <v>0.78</v>
      </c>
      <c r="AA16" s="101">
        <f>IF(OR(U11 = 3, U11=6),"", W16)</f>
        <v>0.78</v>
      </c>
      <c r="AB16" s="101">
        <f>IF(OR(U11 = 2, U11=5),"", X16)</f>
        <v>0.74</v>
      </c>
      <c r="AC16" s="101" t="str">
        <f>IF(OR(U11 = 1, U11=4),"", Y16)</f>
        <v/>
      </c>
      <c r="AD16" s="101"/>
      <c r="AE16" s="102" t="str">
        <f>IF(OR(U11 = 3, U11=6),W16, "")</f>
        <v/>
      </c>
      <c r="AF16" s="102" t="str">
        <f>IF(OR(U11 = 2, U11=5),X16, "")</f>
        <v/>
      </c>
      <c r="AG16" s="102">
        <f>IF(OR(U11 = 1, U11=4),Y16, "")</f>
        <v>0.57999999999999996</v>
      </c>
      <c r="AH16" s="102"/>
      <c r="AI16" s="102" t="str">
        <f t="shared" ref="AI16:AJ16" si="0">IF(Y11=1,AA16, "")</f>
        <v/>
      </c>
      <c r="AJ16" s="102" t="str">
        <f t="shared" si="0"/>
        <v/>
      </c>
      <c r="AK16" s="103"/>
      <c r="AL16" s="103"/>
      <c r="AM16" s="77"/>
      <c r="AR16" s="78"/>
      <c r="AS16" s="78"/>
      <c r="AT16" s="78"/>
      <c r="AU16" s="78"/>
      <c r="AV16" s="78"/>
      <c r="AW16" s="78"/>
      <c r="AX16" s="78"/>
      <c r="AY16" s="78"/>
      <c r="AZ16" s="78"/>
      <c r="BA16" s="78"/>
    </row>
    <row r="17" spans="2:53" ht="12.75" customHeight="1" x14ac:dyDescent="0.4">
      <c r="B17" s="83"/>
      <c r="C17" s="85"/>
      <c r="D17" s="193"/>
      <c r="E17" s="104"/>
      <c r="F17" s="105"/>
      <c r="G17" s="106"/>
      <c r="H17" s="85"/>
      <c r="I17" s="104"/>
      <c r="J17" s="104"/>
      <c r="K17" s="105"/>
      <c r="L17" s="106"/>
      <c r="M17" s="85"/>
      <c r="N17" s="85"/>
      <c r="O17" s="85"/>
      <c r="P17" s="85"/>
      <c r="Q17" s="85"/>
      <c r="R17" s="87"/>
      <c r="S17" s="6"/>
      <c r="T17" s="6"/>
      <c r="U17" s="63"/>
      <c r="V17" s="4"/>
      <c r="W17" s="61">
        <f>IF(Y11=0, "",IF(VLOOKUP(Y11, B43:G126, 3,FALSE) &lt;&gt; "", VLOOKUP(Y11, B43:G126, 3,FALSE),  "--"))</f>
        <v>0.75</v>
      </c>
      <c r="X17" s="61">
        <f>IF(Y11=0, "",IF(VLOOKUP(Y11, B43:G126, 4,FALSE) &lt;&gt;"", VLOOKUP(Y11, B43:G126, 4,FALSE),  "--"))</f>
        <v>0.81</v>
      </c>
      <c r="Y17" s="61">
        <f>IF(Y11=0, "",IF(VLOOKUP(Y11, B43:G126, 5,FALSE) &lt;&gt; "", VLOOKUP(Y11, B43:G126,5,FALSE),  "--"))</f>
        <v>0.66</v>
      </c>
      <c r="Z17" s="61">
        <f>IF(Y11=0, "",IF(VLOOKUP(Y11, B43:G126, 6,FALSE) &lt;&gt; "", VLOOKUP(Y11, B43:G126, 6,FALSE),  "--"))</f>
        <v>0.83</v>
      </c>
      <c r="AA17" s="101">
        <f>IF(OR(U11 = 3, U11=6),"", W17)</f>
        <v>0.75</v>
      </c>
      <c r="AB17" s="101">
        <f>IF(OR(U11 = 2, U11=5),"", X17)</f>
        <v>0.81</v>
      </c>
      <c r="AC17" s="101" t="str">
        <f>IF(OR(U11 = 1, U11=4),"", Y17)</f>
        <v/>
      </c>
      <c r="AD17" s="64"/>
      <c r="AE17" s="102" t="str">
        <f>IF(OR(U11 = 3, U11=6),W17, "")</f>
        <v/>
      </c>
      <c r="AF17" s="102" t="str">
        <f>IF(OR(U11 = 2, U11=5),X17, "")</f>
        <v/>
      </c>
      <c r="AG17" s="102">
        <f>IF(OR(U11 = 1, U11=4),Y17, "")</f>
        <v>0.66</v>
      </c>
      <c r="AH17" s="107"/>
      <c r="AI17" s="107"/>
      <c r="AJ17" s="108"/>
      <c r="AK17" s="103"/>
      <c r="AL17" s="103"/>
      <c r="AM17" s="77"/>
      <c r="AR17" s="78"/>
      <c r="AS17" s="78"/>
      <c r="AT17" s="78"/>
      <c r="AU17" s="78"/>
      <c r="AV17" s="78"/>
      <c r="AW17" s="78"/>
      <c r="AX17" s="78"/>
      <c r="AY17" s="78"/>
      <c r="AZ17" s="78"/>
      <c r="BA17" s="78"/>
    </row>
    <row r="18" spans="2:53" ht="12.75" customHeight="1" x14ac:dyDescent="0.4">
      <c r="B18" s="83"/>
      <c r="C18" s="85"/>
      <c r="D18" s="193"/>
      <c r="E18" s="104"/>
      <c r="F18" s="105"/>
      <c r="G18" s="106"/>
      <c r="H18" s="85"/>
      <c r="I18" s="104"/>
      <c r="J18" s="104"/>
      <c r="K18" s="105"/>
      <c r="L18" s="106"/>
      <c r="M18" s="85"/>
      <c r="N18" s="85"/>
      <c r="O18" s="85"/>
      <c r="P18" s="85"/>
      <c r="Q18" s="85"/>
      <c r="R18" s="87"/>
      <c r="S18" s="6"/>
      <c r="T18" s="6"/>
      <c r="U18" s="6"/>
      <c r="V18" s="4"/>
      <c r="W18" s="61">
        <f>IF(AA11=0, "",IF(VLOOKUP(AA11, B43:G126, 3,FALSE) &lt;&gt; "", VLOOKUP(AA11, B43:G126, 3,FALSE),  "--"))</f>
        <v>0.56000000000000005</v>
      </c>
      <c r="X18" s="61">
        <f>IF(AA11=0, "",IF(VLOOKUP(AA11, B43:G126,4,FALSE) &lt;&gt; "", VLOOKUP(AA11, B43:G126, 4,FALSE),  "--"))</f>
        <v>0.56999999999999995</v>
      </c>
      <c r="Y18" s="61">
        <f>IF(AA11=0, "",IF(VLOOKUP(AA11, B43:G126, 5,FALSE) &lt;&gt; "", VLOOKUP(AA11, B43:G126, 5,FALSE),  "--"))</f>
        <v>0.5</v>
      </c>
      <c r="Z18" s="61">
        <f>IF(AA11=0, "",IF(VLOOKUP(AA11, B43:G126, 6,FALSE) &lt;&gt;"", VLOOKUP(AA11, B43:G126, 6,FALSE),  "--"))</f>
        <v>0.66</v>
      </c>
      <c r="AA18" s="101">
        <f>IF(OR(U11 = 3, U11=6),"", W18)</f>
        <v>0.56000000000000005</v>
      </c>
      <c r="AB18" s="101">
        <f>IF(OR(U11 = 2, U11=5),"", X18)</f>
        <v>0.56999999999999995</v>
      </c>
      <c r="AC18" s="101" t="str">
        <f>IF(OR(U11 = 1, U11=4),"", Y18)</f>
        <v/>
      </c>
      <c r="AD18" s="28"/>
      <c r="AE18" s="102" t="str">
        <f>IF(OR(U11 = 3, U11=6),W18, "")</f>
        <v/>
      </c>
      <c r="AF18" s="102" t="str">
        <f>IF(OR(U11 = 2, U11=5),X18, "")</f>
        <v/>
      </c>
      <c r="AG18" s="102">
        <f>IF(OR(U11 = 1, U11=4),Y18, "")</f>
        <v>0.5</v>
      </c>
      <c r="AH18" s="107"/>
      <c r="AI18" s="108"/>
      <c r="AJ18" s="108"/>
      <c r="AK18" s="103"/>
      <c r="AL18" s="103"/>
      <c r="AM18" s="77"/>
      <c r="AR18" s="78"/>
      <c r="AS18" s="78"/>
      <c r="AT18" s="78"/>
      <c r="AU18" s="78"/>
      <c r="AV18" s="78"/>
      <c r="AW18" s="78"/>
      <c r="AX18" s="78"/>
      <c r="AY18" s="78"/>
      <c r="AZ18" s="78"/>
      <c r="BA18" s="78"/>
    </row>
    <row r="19" spans="2:53" ht="12.75" customHeight="1" x14ac:dyDescent="0.4">
      <c r="B19" s="83"/>
      <c r="C19" s="85"/>
      <c r="D19" s="194"/>
      <c r="E19" s="104"/>
      <c r="F19" s="105"/>
      <c r="G19" s="106"/>
      <c r="H19" s="85"/>
      <c r="I19" s="104"/>
      <c r="J19" s="104"/>
      <c r="K19" s="105"/>
      <c r="L19" s="106"/>
      <c r="M19" s="85"/>
      <c r="N19" s="85"/>
      <c r="O19" s="85"/>
      <c r="P19" s="85"/>
      <c r="Q19" s="85"/>
      <c r="R19" s="87"/>
      <c r="S19" s="6"/>
      <c r="T19" s="6"/>
      <c r="U19" s="6"/>
      <c r="V19" s="4"/>
      <c r="W19" s="61">
        <f>IF(AC11=0, "",IF(VLOOKUP(AC11, B43:G126, 3,FALSE) &lt;&gt; "", VLOOKUP(AC11, B43:G126, 3,FALSE),  "--"))</f>
        <v>0.5</v>
      </c>
      <c r="X19" s="61">
        <f>IF(AC11=0, "",IF(VLOOKUP(AC11, B43:G126, 4,FALSE) &lt;&gt; "", VLOOKUP(AC11, B43:G126,4,FALSE),  "--"))</f>
        <v>0.55000000000000004</v>
      </c>
      <c r="Y19" s="61">
        <f>IF(AC11=0, "",IF(VLOOKUP(AC11, B43:G126, 5,FALSE) &lt;&gt; "", VLOOKUP(AC11, B43:G126,5,FALSE),  "--"))</f>
        <v>0.35</v>
      </c>
      <c r="Z19" s="61">
        <f>IF(AC11=0, "",IF(VLOOKUP(AC11, B43:G126, 6,FALSE) &lt;&gt; "", VLOOKUP(AC11, B43:G126,6,FALSE),  "--"))</f>
        <v>0.5</v>
      </c>
      <c r="AA19" s="101">
        <f>IF(OR(U11 = 3, U11=6),"", W19)</f>
        <v>0.5</v>
      </c>
      <c r="AB19" s="101">
        <f>IF(OR(U11 = 2, U11=5),"", X19)</f>
        <v>0.55000000000000004</v>
      </c>
      <c r="AC19" s="101" t="str">
        <f>IF(OR(U11 = 1, U11=4),"", Y19)</f>
        <v/>
      </c>
      <c r="AD19" s="28"/>
      <c r="AE19" s="102" t="str">
        <f>IF(OR(U11 = 3, U11=6),W19, "")</f>
        <v/>
      </c>
      <c r="AF19" s="102" t="str">
        <f>IF(OR(U11 = 2, U11=5),X19, "")</f>
        <v/>
      </c>
      <c r="AG19" s="102">
        <f>IF(OR(U11 = 1, U11=4),Y19, "")</f>
        <v>0.35</v>
      </c>
      <c r="AH19" s="108"/>
      <c r="AI19" s="108"/>
      <c r="AJ19" s="108"/>
      <c r="AK19" s="103"/>
      <c r="AL19" s="103"/>
      <c r="AM19" s="77"/>
      <c r="AR19" s="78"/>
      <c r="AS19" s="78"/>
      <c r="AT19" s="78"/>
      <c r="AU19" s="78"/>
      <c r="AV19" s="78"/>
      <c r="AW19" s="78"/>
      <c r="AX19" s="78"/>
      <c r="AY19" s="78"/>
      <c r="AZ19" s="78"/>
      <c r="BA19" s="78"/>
    </row>
    <row r="20" spans="2:53" ht="12.75" customHeight="1" x14ac:dyDescent="0.4">
      <c r="B20" s="83"/>
      <c r="C20" s="85"/>
      <c r="D20" s="104"/>
      <c r="E20" s="104"/>
      <c r="F20" s="105"/>
      <c r="G20" s="106"/>
      <c r="H20" s="85"/>
      <c r="I20" s="104"/>
      <c r="J20" s="104"/>
      <c r="K20" s="105"/>
      <c r="L20" s="106"/>
      <c r="M20" s="85"/>
      <c r="N20" s="85"/>
      <c r="O20" s="85"/>
      <c r="P20" s="85"/>
      <c r="Q20" s="85"/>
      <c r="R20" s="87"/>
      <c r="S20" s="6"/>
      <c r="T20" s="4"/>
      <c r="U20" s="6"/>
      <c r="V20" s="4"/>
      <c r="W20" s="61">
        <f>IF(AE11=0, "",IF(VLOOKUP(AE11, B43:G126, 3,FALSE) &lt;&gt; "", VLOOKUP(AE11, B43:G126, 3,FALSE),  "--"))</f>
        <v>0.64</v>
      </c>
      <c r="X20" s="61">
        <f>IF(AE11=0, "",IF(VLOOKUP(AE11, B43:G126, 4,FALSE) &lt;&gt;"", VLOOKUP(AE11, B43:G126, 4,FALSE),  "--"))</f>
        <v>0.68</v>
      </c>
      <c r="Y20" s="61">
        <f>IF(AE11=0, "",IF(VLOOKUP(AE11, B43:G126,5,FALSE) &lt;&gt; "", VLOOKUP(AE11, B43:G126,5,FALSE),  "--"))</f>
        <v>0.61</v>
      </c>
      <c r="Z20" s="61">
        <f>IF(AE11=0, "",IF(VLOOKUP(AE11, B43:G126, 6,FALSE) &lt;&gt; "", VLOOKUP(AE11, B43:G126, 6,FALSE),  "--"))</f>
        <v>0.74</v>
      </c>
      <c r="AA20" s="101">
        <f>IF(OR(U11 = 3, U11=6),"", W20)</f>
        <v>0.64</v>
      </c>
      <c r="AB20" s="101">
        <f>IF(OR(U11 = 2, U11=5),"", X20)</f>
        <v>0.68</v>
      </c>
      <c r="AC20" s="101" t="str">
        <f>IF(OR(U11 = 1, U11=4),"", Y20)</f>
        <v/>
      </c>
      <c r="AD20" s="6"/>
      <c r="AE20" s="102" t="str">
        <f>IF(OR(U11 = 3, U11=6),W20, "")</f>
        <v/>
      </c>
      <c r="AF20" s="102" t="str">
        <f>IF(OR(U11 = 2, U11=5),X20, "")</f>
        <v/>
      </c>
      <c r="AG20" s="102">
        <f>IF(OR(U11 = 1, U11=4),Y20, "")</f>
        <v>0.61</v>
      </c>
      <c r="AH20" s="108"/>
      <c r="AI20" s="108"/>
      <c r="AJ20" s="108"/>
      <c r="AK20" s="103"/>
      <c r="AL20" s="103"/>
      <c r="AM20" s="77"/>
      <c r="AR20" s="78"/>
      <c r="AS20" s="78"/>
      <c r="AT20" s="78"/>
      <c r="AU20" s="78"/>
      <c r="AV20" s="78"/>
      <c r="AW20" s="78"/>
      <c r="AX20" s="78"/>
      <c r="AY20" s="78"/>
      <c r="AZ20" s="78"/>
      <c r="BA20" s="78"/>
    </row>
    <row r="21" spans="2:53" ht="12.75" customHeight="1" x14ac:dyDescent="0.4">
      <c r="B21" s="83"/>
      <c r="C21" s="85"/>
      <c r="D21" s="104"/>
      <c r="E21" s="104"/>
      <c r="F21" s="105"/>
      <c r="G21" s="106"/>
      <c r="H21" s="85"/>
      <c r="I21" s="104"/>
      <c r="J21" s="104"/>
      <c r="K21" s="105"/>
      <c r="L21" s="106"/>
      <c r="M21" s="85"/>
      <c r="N21" s="85"/>
      <c r="O21" s="85"/>
      <c r="P21" s="85"/>
      <c r="Q21" s="85"/>
      <c r="R21" s="87"/>
      <c r="S21" s="6"/>
      <c r="T21" s="4"/>
      <c r="U21" s="6"/>
      <c r="V21" s="4" t="s">
        <v>44</v>
      </c>
      <c r="W21" s="61">
        <f>IF(W12=0, "",IF(VLOOKUP(W12, B43:G126, 3,FALSE) &lt;&gt; "", VLOOKUP(W12, B43:G126, 3,FALSE),  "--"))</f>
        <v>0.62</v>
      </c>
      <c r="X21" s="61">
        <f>IF(W12=0, "",IF(VLOOKUP(W12, B43:G126, 4,FALSE) &lt;&gt; "", VLOOKUP(W12, B43:G126, 4,FALSE),  "--"))</f>
        <v>0.64</v>
      </c>
      <c r="Y21" s="61">
        <f>IF(W12=0, "",IF(VLOOKUP(W12, B43:G126, 5,FALSE) &lt;&gt; "", VLOOKUP(W12, B43:G126, 5,FALSE),  "--"))</f>
        <v>0.68</v>
      </c>
      <c r="Z21" s="61">
        <f>IF(W12=0, "",IF(VLOOKUP(W12, B43:G126, 6,FALSE) &lt;&gt; "", VLOOKUP(W12, B43:G126, 6,FALSE),  "--"))</f>
        <v>0.57999999999999996</v>
      </c>
      <c r="AA21" s="101">
        <f>IF(OR(U12 = 3, U12=6),"", W21)</f>
        <v>0.62</v>
      </c>
      <c r="AB21" s="101">
        <f>IF(OR(U12 = 2, U12=5),"", X21)</f>
        <v>0.64</v>
      </c>
      <c r="AC21" s="101" t="str">
        <f>IF(OR(U12 = 1, U12=4),"", Y21)</f>
        <v/>
      </c>
      <c r="AD21" s="6"/>
      <c r="AE21" s="102" t="str">
        <f>IF(OR(U12 = 3, U12=6),W21, "")</f>
        <v/>
      </c>
      <c r="AF21" s="102" t="str">
        <f>IF(OR(U12 = 2, U12=5),X21, "")</f>
        <v/>
      </c>
      <c r="AG21" s="102">
        <f>IF(OR(U12 = 1, U12=4),Y21, "")</f>
        <v>0.68</v>
      </c>
      <c r="AH21" s="108"/>
      <c r="AI21" s="108"/>
      <c r="AJ21" s="108"/>
      <c r="AK21" s="103"/>
      <c r="AL21" s="103"/>
      <c r="AM21" s="77"/>
      <c r="AR21" s="78"/>
      <c r="AS21" s="78"/>
      <c r="AT21" s="78"/>
      <c r="AU21" s="78"/>
      <c r="AV21" s="78"/>
      <c r="AW21" s="78"/>
      <c r="AX21" s="78"/>
      <c r="AY21" s="78"/>
      <c r="AZ21" s="78"/>
      <c r="BA21" s="78"/>
    </row>
    <row r="22" spans="2:53" ht="12.75" customHeight="1" x14ac:dyDescent="0.4">
      <c r="B22" s="83"/>
      <c r="C22" s="85"/>
      <c r="D22" s="104"/>
      <c r="E22" s="104"/>
      <c r="F22" s="105"/>
      <c r="G22" s="106"/>
      <c r="H22" s="85"/>
      <c r="I22" s="104"/>
      <c r="J22" s="104"/>
      <c r="K22" s="105"/>
      <c r="L22" s="106"/>
      <c r="M22" s="85"/>
      <c r="N22" s="85"/>
      <c r="O22" s="85"/>
      <c r="P22" s="85"/>
      <c r="Q22" s="85"/>
      <c r="R22" s="87"/>
      <c r="S22" s="6"/>
      <c r="T22" s="6"/>
      <c r="U22" s="6"/>
      <c r="V22" s="4"/>
      <c r="W22" s="61">
        <f>IF(Y12=0, "",IF(VLOOKUP(Y12, B43:G126, 3,FALSE) &lt;&gt; "", VLOOKUP(Y12, B43:G126, 3,FALSE),  "--"))</f>
        <v>0.82</v>
      </c>
      <c r="X22" s="61">
        <f>IF(Y12=0, "",IF(VLOOKUP(Y12, B43:G126, 4,FALSE) &lt;&gt; "", VLOOKUP(Y12, B43:G126, 4,FALSE),  "--"))</f>
        <v>0.88</v>
      </c>
      <c r="Y22" s="61">
        <f>IF(Y12=0, "",IF(VLOOKUP(Y12, B43:G126, 5,FALSE) &lt;&gt; "", VLOOKUP(Y12, B43:G126, 5,FALSE),  "--"))</f>
        <v>0.83</v>
      </c>
      <c r="Z22" s="61">
        <f>IF(Y12=0, "",IF(VLOOKUP(Y12, B43:G126, 6,FALSE) &lt;&gt; "", VLOOKUP(Y12, B43:G126,6,FALSE),  "--"))</f>
        <v>0.79</v>
      </c>
      <c r="AA22" s="101">
        <f>IF(OR(U12 = 3, U12=6),"", W22)</f>
        <v>0.82</v>
      </c>
      <c r="AB22" s="101">
        <f>IF(OR(U12 = 2, U12=5),"", X22)</f>
        <v>0.88</v>
      </c>
      <c r="AC22" s="101" t="str">
        <f>IF(OR(U12 = 1, U12=4),"", Y22)</f>
        <v/>
      </c>
      <c r="AD22" s="6"/>
      <c r="AE22" s="102" t="str">
        <f>IF(OR(U12 = 3, U12=6),W22, "")</f>
        <v/>
      </c>
      <c r="AF22" s="102" t="str">
        <f>IF(OR(U12 = 2, U12=5),X22, "")</f>
        <v/>
      </c>
      <c r="AG22" s="102">
        <f>IF(OR(U12 = 1, U12=4),Y22, "")</f>
        <v>0.83</v>
      </c>
      <c r="AH22" s="108"/>
      <c r="AI22" s="108"/>
      <c r="AJ22" s="108"/>
      <c r="AK22" s="103"/>
      <c r="AL22" s="103"/>
      <c r="AM22" s="77"/>
      <c r="AR22" s="78"/>
      <c r="AS22" s="78"/>
      <c r="AT22" s="78"/>
      <c r="AU22" s="78"/>
      <c r="AV22" s="78"/>
      <c r="AW22" s="78"/>
      <c r="AX22" s="78"/>
      <c r="AY22" s="78"/>
      <c r="AZ22" s="78"/>
      <c r="BA22" s="78"/>
    </row>
    <row r="23" spans="2:53" ht="12.75" customHeight="1" x14ac:dyDescent="0.4">
      <c r="B23" s="83"/>
      <c r="C23" s="85"/>
      <c r="D23" s="104"/>
      <c r="E23" s="104"/>
      <c r="F23" s="105"/>
      <c r="G23" s="106"/>
      <c r="H23" s="85"/>
      <c r="I23" s="104"/>
      <c r="J23" s="104"/>
      <c r="K23" s="105"/>
      <c r="L23" s="106"/>
      <c r="M23" s="85"/>
      <c r="N23" s="85"/>
      <c r="O23" s="85"/>
      <c r="P23" s="85"/>
      <c r="Q23" s="85"/>
      <c r="R23" s="87"/>
      <c r="S23" s="6"/>
      <c r="T23" s="6"/>
      <c r="U23" s="6"/>
      <c r="V23" s="109"/>
      <c r="W23" s="61">
        <f>IF(AA12=0, "",IF(VLOOKUP(AA12, B43:G126, 3,FALSE) &lt;&gt; "", VLOOKUP(AA12, B43:G126, 3,FALSE),  "--"))</f>
        <v>0.6</v>
      </c>
      <c r="X23" s="61">
        <f>IF(AA12=0, "",IF(VLOOKUP(AA12, B43:G126, 4,FALSE) &lt;&gt; "", VLOOKUP(AA12, B43:G126, 4,FALSE),  "--"))</f>
        <v>0.7</v>
      </c>
      <c r="Y23" s="61">
        <f>IF(AA12=0, "",IF(VLOOKUP(AA12, B43:G126,5,FALSE) &lt;&gt; "", VLOOKUP(AA12, B43:G126, 5,FALSE),  "--"))</f>
        <v>0.63</v>
      </c>
      <c r="Z23" s="61">
        <f>IF(AA12=0, "",IF(VLOOKUP(AA12, B43:G126, 6,FALSE) &lt;&gt; "", VLOOKUP(AA12, B43:G126,6,FALSE),  "--"))</f>
        <v>0.6</v>
      </c>
      <c r="AA23" s="101">
        <f>IF(OR(U12 = 3, U12=6),"", W23)</f>
        <v>0.6</v>
      </c>
      <c r="AB23" s="101">
        <f>IF(OR(U12 = 2, U12=5),"", X23)</f>
        <v>0.7</v>
      </c>
      <c r="AC23" s="101" t="str">
        <f>IF(OR(U12 = 1, U12=4),"", Y23)</f>
        <v/>
      </c>
      <c r="AD23" s="6"/>
      <c r="AE23" s="102" t="str">
        <f>IF(OR(U12 = 3, U12=6),W23, "")</f>
        <v/>
      </c>
      <c r="AF23" s="102" t="str">
        <f>IF(OR(U12 = 2, U12=5),X23, "")</f>
        <v/>
      </c>
      <c r="AG23" s="102">
        <f>IF(OR(U12 = 1, U12=4),Y23, "")</f>
        <v>0.63</v>
      </c>
      <c r="AH23" s="108"/>
      <c r="AI23" s="108"/>
      <c r="AJ23" s="108"/>
      <c r="AK23" s="103"/>
      <c r="AL23" s="103"/>
      <c r="AM23" s="77"/>
      <c r="AR23" s="78"/>
      <c r="AS23" s="78"/>
      <c r="AT23" s="78"/>
      <c r="AU23" s="78"/>
      <c r="AV23" s="78"/>
      <c r="AW23" s="78"/>
      <c r="AX23" s="78"/>
      <c r="AY23" s="78"/>
      <c r="AZ23" s="78"/>
      <c r="BA23" s="78"/>
    </row>
    <row r="24" spans="2:53" ht="12.75" customHeight="1" x14ac:dyDescent="0.4">
      <c r="B24" s="83"/>
      <c r="C24" s="85"/>
      <c r="D24" s="104"/>
      <c r="E24" s="104"/>
      <c r="F24" s="105"/>
      <c r="G24" s="106"/>
      <c r="H24" s="85"/>
      <c r="I24" s="104"/>
      <c r="J24" s="104"/>
      <c r="K24" s="105"/>
      <c r="L24" s="106"/>
      <c r="M24" s="85"/>
      <c r="N24" s="85"/>
      <c r="O24" s="85"/>
      <c r="P24" s="85"/>
      <c r="Q24" s="85"/>
      <c r="R24" s="87"/>
      <c r="S24" s="6"/>
      <c r="T24" s="6"/>
      <c r="U24" s="3"/>
      <c r="V24" s="109"/>
      <c r="W24" s="61">
        <f>IF(AC12=0, "",IF(VLOOKUP(AC12, B43:G126, 3,FALSE) &lt;&gt; "", VLOOKUP(AC12, B43:G126, 3,FALSE),  "--"))</f>
        <v>0.77</v>
      </c>
      <c r="X24" s="61">
        <f>IF(AC12=0, "",IF(VLOOKUP(AC12, B43:G126, 4,FALSE) &lt;&gt; "", VLOOKUP(AC12, B43:G126, 4,FALSE),  "--"))</f>
        <v>0.83</v>
      </c>
      <c r="Y24" s="61">
        <f>IF(AC12=0, "",IF(VLOOKUP(AC12, B43:G126, 5,FALSE) &lt;&gt; "", VLOOKUP(AC12, B43:G126, 5,FALSE),  "--"))</f>
        <v>0.79</v>
      </c>
      <c r="Z24" s="61">
        <f>IF(AC12=0, "",IF(VLOOKUP(AC12, B43:G126, 6,FALSE) &lt;&gt; "", VLOOKUP(AC12, B43:G126, 6,FALSE),  "--"))</f>
        <v>0.78</v>
      </c>
      <c r="AA24" s="101">
        <f>IF(OR(U12 = 3, U12=6),"", W24)</f>
        <v>0.77</v>
      </c>
      <c r="AB24" s="101">
        <f>IF(OR(U12 = 2, U12=5),"", X24)</f>
        <v>0.83</v>
      </c>
      <c r="AC24" s="101" t="str">
        <f>IF(OR(U12 = 1, U12=4),"", Y24)</f>
        <v/>
      </c>
      <c r="AD24" s="3"/>
      <c r="AE24" s="102" t="str">
        <f>IF(OR(U12 = 3, U12=6),W24, "")</f>
        <v/>
      </c>
      <c r="AF24" s="102" t="str">
        <f>IF(OR(U12 = 2, U12=5),X24, "")</f>
        <v/>
      </c>
      <c r="AG24" s="102">
        <f>IF(OR(U12 = 1, U12=4),Y24, "")</f>
        <v>0.79</v>
      </c>
      <c r="AH24" s="108"/>
      <c r="AI24" s="108"/>
      <c r="AJ24" s="108"/>
      <c r="AK24" s="103"/>
      <c r="AL24" s="103"/>
      <c r="AM24" s="77"/>
      <c r="AR24" s="78"/>
      <c r="AS24" s="78"/>
      <c r="AT24" s="78"/>
      <c r="AU24" s="78"/>
      <c r="AV24" s="78"/>
      <c r="AW24" s="78"/>
      <c r="AX24" s="78"/>
      <c r="AY24" s="78"/>
      <c r="AZ24" s="78"/>
      <c r="BA24" s="78"/>
    </row>
    <row r="25" spans="2:53" ht="12.75" customHeight="1" x14ac:dyDescent="0.4">
      <c r="B25" s="83"/>
      <c r="C25" s="85"/>
      <c r="D25" s="104"/>
      <c r="E25" s="104"/>
      <c r="F25" s="105"/>
      <c r="G25" s="106"/>
      <c r="H25" s="85"/>
      <c r="I25" s="104"/>
      <c r="J25" s="104"/>
      <c r="K25" s="105"/>
      <c r="L25" s="106"/>
      <c r="M25" s="85"/>
      <c r="N25" s="85"/>
      <c r="O25" s="85"/>
      <c r="P25" s="85"/>
      <c r="Q25" s="85"/>
      <c r="R25" s="87"/>
      <c r="S25" s="6"/>
      <c r="T25" s="6"/>
      <c r="U25" s="3"/>
      <c r="V25" s="109"/>
      <c r="W25" s="61">
        <f>IF(AE12=0, "",IF(VLOOKUP(AE12, B43:G126, 3,FALSE) &lt;&gt; "", VLOOKUP(AE12, B43:G126, 3,FALSE),  "--"))</f>
        <v>0.95</v>
      </c>
      <c r="X25" s="61">
        <f>IF(AE12=0, "",IF(VLOOKUP(AE12, B43:G126, 4,FALSE) &lt;&gt; "", VLOOKUP(AE12, B43:G126,4,FALSE),  "--"))</f>
        <v>0.96</v>
      </c>
      <c r="Y25" s="61">
        <f>IF(AE12=0, "",IF(VLOOKUP(AE12, B43:G126, 5,FALSE) &lt;&gt; "", VLOOKUP(AE12, B43:G126, 5,FALSE),  "--"))</f>
        <v>0.95</v>
      </c>
      <c r="Z25" s="61">
        <f>IF(AE12=0, "",IF(VLOOKUP(AE12, B43:G126, 6,FALSE) &lt;&gt; "", VLOOKUP(AE12, B43:G126,6,FALSE),  "--"))</f>
        <v>0.94</v>
      </c>
      <c r="AA25" s="101">
        <f>IF(OR(U12 = 3, U12=6),"", W25)</f>
        <v>0.95</v>
      </c>
      <c r="AB25" s="101">
        <f>IF(OR(U12 = 2, U12=5),"", X25)</f>
        <v>0.96</v>
      </c>
      <c r="AC25" s="101" t="str">
        <f>IF(OR(U12 = 1, U12=4),"", Y25)</f>
        <v/>
      </c>
      <c r="AD25" s="3"/>
      <c r="AE25" s="102" t="str">
        <f>IF(OR(U12 = 3, U12=6),W25, "")</f>
        <v/>
      </c>
      <c r="AF25" s="102" t="str">
        <f>IF(OR(U12 = 2, U12=5),X25, "")</f>
        <v/>
      </c>
      <c r="AG25" s="102">
        <f>IF(OR(U12 = 1, U12=4),Y25, "")</f>
        <v>0.95</v>
      </c>
      <c r="AH25" s="108"/>
      <c r="AI25" s="108"/>
      <c r="AJ25" s="108"/>
      <c r="AK25" s="103"/>
      <c r="AL25" s="103"/>
      <c r="AM25" s="77"/>
      <c r="AR25" s="78"/>
      <c r="AS25" s="78"/>
      <c r="AT25" s="78"/>
      <c r="AU25" s="78"/>
      <c r="AV25" s="78"/>
      <c r="AW25" s="78"/>
      <c r="AX25" s="78"/>
      <c r="AY25" s="78"/>
      <c r="AZ25" s="78"/>
      <c r="BA25" s="78"/>
    </row>
    <row r="26" spans="2:53" ht="12.75" customHeight="1" x14ac:dyDescent="0.45">
      <c r="B26" s="83"/>
      <c r="C26" s="85"/>
      <c r="D26" s="104"/>
      <c r="E26" s="104"/>
      <c r="F26" s="105"/>
      <c r="G26" s="106"/>
      <c r="H26" s="85"/>
      <c r="I26" s="104"/>
      <c r="J26" s="104"/>
      <c r="K26" s="105"/>
      <c r="L26" s="106"/>
      <c r="M26" s="85"/>
      <c r="N26" s="85"/>
      <c r="O26" s="85"/>
      <c r="P26" s="85"/>
      <c r="Q26" s="85"/>
      <c r="R26" s="87"/>
      <c r="S26" s="6"/>
      <c r="T26" s="6"/>
      <c r="U26" s="3"/>
      <c r="V26" s="64"/>
      <c r="W26" s="110" t="str">
        <f>IF(OR(U11 = 3, U11=6),"","2016")</f>
        <v>2016</v>
      </c>
      <c r="X26" s="110" t="str">
        <f>IF(OR(U11 = 2, U11=5),"", "2017")</f>
        <v>2017</v>
      </c>
      <c r="Y26" s="110" t="str">
        <f>IF(OR(U11 = 1, U11=4), "", "2018")</f>
        <v/>
      </c>
      <c r="Z26" s="110">
        <v>2019</v>
      </c>
      <c r="AA26" s="3"/>
      <c r="AB26" s="3"/>
      <c r="AC26" s="3"/>
      <c r="AD26" s="3"/>
      <c r="AE26" s="6"/>
      <c r="AF26" s="6"/>
      <c r="AG26" s="6"/>
      <c r="AH26" s="6"/>
      <c r="AI26" s="6"/>
      <c r="AJ26" s="6"/>
      <c r="AK26" s="77"/>
      <c r="AM26" s="77"/>
      <c r="AR26" s="78"/>
      <c r="AS26" s="78"/>
      <c r="AT26" s="78"/>
      <c r="AU26" s="78"/>
      <c r="AV26" s="78"/>
      <c r="AW26" s="78"/>
      <c r="AX26" s="78"/>
      <c r="AY26" s="78"/>
      <c r="AZ26" s="78"/>
      <c r="BA26" s="78"/>
    </row>
    <row r="27" spans="2:53" ht="15.9" x14ac:dyDescent="0.45">
      <c r="B27" s="83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7"/>
      <c r="S27" s="6"/>
      <c r="T27" s="6"/>
      <c r="U27" s="3"/>
      <c r="V27" s="109"/>
      <c r="W27" s="111" t="str">
        <f>IF(OR(U11 = 3, U11=6),"2016", "")</f>
        <v/>
      </c>
      <c r="X27" s="111" t="str">
        <f>IF(OR(U11 =2, U11=5),"2017", "")</f>
        <v/>
      </c>
      <c r="Y27" s="111" t="str">
        <f>IF(OR(U11 = 1, U11=4),"2018", "")</f>
        <v>2018</v>
      </c>
      <c r="Z27" s="112"/>
      <c r="AA27" s="3"/>
      <c r="AB27" s="3"/>
      <c r="AC27" s="3"/>
      <c r="AD27" s="3"/>
      <c r="AE27" s="6"/>
      <c r="AF27" s="6"/>
      <c r="AG27" s="6"/>
      <c r="AH27" s="6"/>
      <c r="AI27" s="6"/>
      <c r="AJ27" s="6"/>
      <c r="AK27" s="77"/>
      <c r="AM27" s="77"/>
      <c r="AR27" s="78"/>
      <c r="AS27" s="78"/>
      <c r="AT27" s="78"/>
      <c r="AU27" s="78"/>
      <c r="AV27" s="78"/>
      <c r="AW27" s="78"/>
      <c r="AX27" s="78"/>
      <c r="AY27" s="78"/>
      <c r="AZ27" s="78"/>
      <c r="BA27" s="78"/>
    </row>
    <row r="28" spans="2:53" ht="15.9" x14ac:dyDescent="0.45">
      <c r="B28" s="83"/>
      <c r="C28" s="85"/>
      <c r="D28" s="113"/>
      <c r="E28" s="113"/>
      <c r="F28" s="113"/>
      <c r="G28" s="113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7"/>
      <c r="S28" s="6"/>
      <c r="T28" s="6"/>
      <c r="U28" s="3"/>
      <c r="V28" s="4"/>
      <c r="W28" s="110" t="str">
        <f>IF(OR(U12 = 3, U12=6),"", "2016")</f>
        <v>2016</v>
      </c>
      <c r="X28" s="110" t="str">
        <f>IF(OR(U12 = 2, U12=5),"", "2017")</f>
        <v>2017</v>
      </c>
      <c r="Y28" s="110" t="str">
        <f>IF(OR(U12 = 1, U12=4), "", "2018")</f>
        <v/>
      </c>
      <c r="Z28" s="110">
        <v>2019</v>
      </c>
      <c r="AA28" s="3"/>
      <c r="AB28" s="3"/>
      <c r="AC28" s="3"/>
      <c r="AD28" s="27"/>
      <c r="AE28" s="4"/>
      <c r="AF28" s="4"/>
      <c r="AG28" s="4"/>
      <c r="AH28" s="4"/>
      <c r="AI28" s="4"/>
      <c r="AJ28" s="4"/>
      <c r="AK28" s="77"/>
      <c r="AM28" s="77"/>
      <c r="AR28" s="78"/>
      <c r="AS28" s="78"/>
      <c r="AT28" s="78"/>
      <c r="AU28" s="78"/>
      <c r="AV28" s="78"/>
      <c r="AW28" s="78"/>
      <c r="AX28" s="78"/>
      <c r="AY28" s="78"/>
      <c r="AZ28" s="78"/>
      <c r="BA28" s="78"/>
    </row>
    <row r="29" spans="2:53" ht="13.5" customHeight="1" x14ac:dyDescent="0.45">
      <c r="B29" s="83"/>
      <c r="C29" s="85"/>
      <c r="D29" s="99"/>
      <c r="E29" s="99"/>
      <c r="F29" s="100"/>
      <c r="G29" s="100"/>
      <c r="H29" s="85"/>
      <c r="I29" s="99"/>
      <c r="J29" s="99"/>
      <c r="K29" s="100"/>
      <c r="L29" s="100"/>
      <c r="M29" s="85"/>
      <c r="N29" s="85"/>
      <c r="O29" s="85"/>
      <c r="P29" s="85"/>
      <c r="Q29" s="85"/>
      <c r="R29" s="87"/>
      <c r="S29" s="6"/>
      <c r="T29" s="6"/>
      <c r="U29" s="42"/>
      <c r="V29" s="109"/>
      <c r="W29" s="111" t="str">
        <f>IF(OR(U12 = 3, U12=6),"2016", "")</f>
        <v/>
      </c>
      <c r="X29" s="111" t="str">
        <f>IF(OR(U12 = 2, U12=5),"2017", "")</f>
        <v/>
      </c>
      <c r="Y29" s="111" t="str">
        <f>IF(OR(U12 = 1, U12=4),"2018", "")</f>
        <v>2018</v>
      </c>
      <c r="Z29" s="112"/>
      <c r="AA29" s="42"/>
      <c r="AB29" s="45"/>
      <c r="AC29" s="42"/>
      <c r="AD29" s="45"/>
      <c r="AE29" s="4"/>
      <c r="AF29" s="4"/>
      <c r="AG29" s="4"/>
      <c r="AH29" s="4"/>
      <c r="AI29" s="4"/>
      <c r="AJ29" s="4"/>
      <c r="AK29" s="77"/>
      <c r="AM29" s="77"/>
      <c r="AR29" s="78"/>
      <c r="AS29" s="78"/>
      <c r="AT29" s="78"/>
      <c r="AU29" s="78"/>
      <c r="AV29" s="78"/>
      <c r="AW29" s="78"/>
      <c r="AX29" s="78"/>
      <c r="AY29" s="78"/>
      <c r="AZ29" s="78"/>
      <c r="BA29" s="78"/>
    </row>
    <row r="30" spans="2:53" ht="12.75" customHeight="1" x14ac:dyDescent="0.4">
      <c r="B30" s="83"/>
      <c r="C30" s="85"/>
      <c r="D30" s="104"/>
      <c r="E30" s="104"/>
      <c r="F30" s="105"/>
      <c r="G30" s="106"/>
      <c r="H30" s="85"/>
      <c r="I30" s="104"/>
      <c r="J30" s="104"/>
      <c r="K30" s="105"/>
      <c r="L30" s="106"/>
      <c r="M30" s="85"/>
      <c r="N30" s="85"/>
      <c r="O30" s="85"/>
      <c r="P30" s="85"/>
      <c r="Q30" s="85"/>
      <c r="R30" s="87"/>
      <c r="S30" s="6"/>
      <c r="T30" s="6"/>
      <c r="U30" s="42"/>
      <c r="V30" s="109"/>
      <c r="W30" s="42"/>
      <c r="X30" s="45"/>
      <c r="Y30" s="42"/>
      <c r="Z30" s="45"/>
      <c r="AA30" s="42"/>
      <c r="AB30" s="45"/>
      <c r="AC30" s="42"/>
      <c r="AD30" s="45"/>
      <c r="AE30" s="4"/>
      <c r="AF30" s="4"/>
      <c r="AG30" s="4"/>
      <c r="AH30" s="4"/>
      <c r="AI30" s="4"/>
      <c r="AJ30" s="4"/>
      <c r="AK30" s="77"/>
      <c r="AM30" s="77"/>
      <c r="AR30" s="78"/>
      <c r="AS30" s="78"/>
      <c r="AT30" s="78"/>
      <c r="AU30" s="78"/>
      <c r="AV30" s="78"/>
      <c r="AW30" s="78"/>
      <c r="AX30" s="78"/>
      <c r="AY30" s="78"/>
      <c r="AZ30" s="78"/>
      <c r="BA30" s="78"/>
    </row>
    <row r="31" spans="2:53" ht="12.75" customHeight="1" x14ac:dyDescent="0.4">
      <c r="B31" s="83"/>
      <c r="C31" s="85"/>
      <c r="D31" s="104"/>
      <c r="E31" s="104"/>
      <c r="F31" s="105"/>
      <c r="G31" s="106"/>
      <c r="H31" s="85"/>
      <c r="I31" s="104"/>
      <c r="J31" s="104"/>
      <c r="K31" s="105"/>
      <c r="L31" s="106"/>
      <c r="M31" s="85"/>
      <c r="N31" s="85"/>
      <c r="O31" s="85"/>
      <c r="P31" s="85"/>
      <c r="Q31" s="85"/>
      <c r="R31" s="87"/>
      <c r="S31" s="6"/>
      <c r="T31" s="6"/>
      <c r="U31" s="4">
        <f>CHOOSE(U11, U3,W3,Y3,V3,X3,Z3)</f>
        <v>63</v>
      </c>
      <c r="V31" s="4" t="str">
        <f>CHOOSE(U11,U33,U35,U37,U34, U36,U38)</f>
        <v>items increased since 2018</v>
      </c>
      <c r="W31" s="42"/>
      <c r="X31" s="45"/>
      <c r="Y31" s="42"/>
      <c r="Z31" s="45"/>
      <c r="AA31" s="42"/>
      <c r="AB31" s="45"/>
      <c r="AC31" s="42"/>
      <c r="AD31" s="45"/>
      <c r="AE31" s="4"/>
      <c r="AF31" s="4"/>
      <c r="AG31" s="4"/>
      <c r="AH31" s="4"/>
      <c r="AI31" s="4"/>
      <c r="AJ31" s="4"/>
      <c r="AK31" s="77"/>
      <c r="AM31" s="77"/>
      <c r="AR31" s="78"/>
      <c r="AS31" s="78"/>
      <c r="AT31" s="78"/>
      <c r="AU31" s="78"/>
      <c r="AV31" s="78"/>
      <c r="AW31" s="78"/>
      <c r="AX31" s="78"/>
      <c r="AY31" s="78"/>
      <c r="AZ31" s="78"/>
      <c r="BA31" s="78"/>
    </row>
    <row r="32" spans="2:53" ht="12.75" customHeight="1" x14ac:dyDescent="0.4">
      <c r="B32" s="83"/>
      <c r="C32" s="85"/>
      <c r="D32" s="104"/>
      <c r="E32" s="104"/>
      <c r="F32" s="105"/>
      <c r="G32" s="106"/>
      <c r="H32" s="85"/>
      <c r="I32" s="104"/>
      <c r="J32" s="104"/>
      <c r="K32" s="105"/>
      <c r="L32" s="106"/>
      <c r="M32" s="85"/>
      <c r="N32" s="85"/>
      <c r="O32" s="85"/>
      <c r="P32" s="85"/>
      <c r="Q32" s="85"/>
      <c r="R32" s="87"/>
      <c r="S32" s="6"/>
      <c r="T32" s="6"/>
      <c r="U32" s="27">
        <f>CHOOSE(U12,U3,W3,Y3,V3, X3,Z3)</f>
        <v>5</v>
      </c>
      <c r="V32" s="4" t="str">
        <f>CHOOSE(U12,U33,U35,U37,U34, U36,U38)</f>
        <v>items decreased since 2018</v>
      </c>
      <c r="W32" s="42"/>
      <c r="X32" s="45"/>
      <c r="Y32" s="42"/>
      <c r="Z32" s="45"/>
      <c r="AA32" s="42"/>
      <c r="AB32" s="45"/>
      <c r="AC32" s="42"/>
      <c r="AD32" s="45"/>
      <c r="AE32" s="4"/>
      <c r="AF32" s="4"/>
      <c r="AG32" s="4"/>
      <c r="AH32" s="4"/>
      <c r="AI32" s="4"/>
      <c r="AJ32" s="4"/>
      <c r="AK32" s="77"/>
      <c r="AM32" s="77"/>
      <c r="AR32" s="78"/>
      <c r="AS32" s="78"/>
      <c r="AT32" s="78"/>
      <c r="AU32" s="78"/>
      <c r="AV32" s="78"/>
      <c r="AW32" s="78"/>
      <c r="AX32" s="78"/>
      <c r="AY32" s="78"/>
      <c r="AZ32" s="78"/>
      <c r="BA32" s="78"/>
    </row>
    <row r="33" spans="1:75" ht="12.75" customHeight="1" x14ac:dyDescent="0.4">
      <c r="B33" s="83"/>
      <c r="C33" s="85"/>
      <c r="D33" s="104"/>
      <c r="E33" s="104"/>
      <c r="F33" s="105"/>
      <c r="G33" s="106"/>
      <c r="H33" s="85"/>
      <c r="I33" s="104"/>
      <c r="J33" s="104"/>
      <c r="K33" s="105"/>
      <c r="L33" s="106"/>
      <c r="M33" s="85"/>
      <c r="N33" s="85"/>
      <c r="O33" s="85"/>
      <c r="P33" s="85"/>
      <c r="Q33" s="85"/>
      <c r="R33" s="87"/>
      <c r="S33" s="77"/>
      <c r="T33" s="77"/>
      <c r="U33" s="114" t="str">
        <f>IF(U3=1, "item increased since 2018", "items increased since 2018")</f>
        <v>items increased since 2018</v>
      </c>
      <c r="V33" s="3" t="s">
        <v>121</v>
      </c>
      <c r="W33" s="3" t="s">
        <v>122</v>
      </c>
      <c r="X33" s="115"/>
      <c r="Y33" s="116"/>
      <c r="Z33" s="115"/>
      <c r="AA33" s="116"/>
      <c r="AB33" s="115"/>
      <c r="AC33" s="116"/>
      <c r="AD33" s="115"/>
      <c r="AE33" s="77"/>
      <c r="AF33" s="77"/>
      <c r="AG33" s="77"/>
      <c r="AH33" s="77"/>
      <c r="AI33" s="77"/>
      <c r="AJ33" s="77"/>
      <c r="AK33" s="77"/>
      <c r="AM33" s="77"/>
      <c r="AR33" s="78"/>
      <c r="AS33" s="78"/>
      <c r="AT33" s="78"/>
      <c r="AU33" s="78"/>
      <c r="AV33" s="78"/>
      <c r="AW33" s="78"/>
      <c r="AX33" s="78"/>
      <c r="AY33" s="78"/>
      <c r="AZ33" s="78"/>
      <c r="BA33" s="78"/>
    </row>
    <row r="34" spans="1:75" ht="12.75" customHeight="1" x14ac:dyDescent="0.4">
      <c r="B34" s="83"/>
      <c r="C34" s="85"/>
      <c r="D34" s="195">
        <f>U32</f>
        <v>5</v>
      </c>
      <c r="E34" s="104"/>
      <c r="F34" s="105"/>
      <c r="G34" s="106"/>
      <c r="H34" s="85"/>
      <c r="I34" s="104"/>
      <c r="J34" s="104"/>
      <c r="K34" s="105"/>
      <c r="L34" s="106"/>
      <c r="M34" s="85"/>
      <c r="N34" s="85"/>
      <c r="O34" s="85"/>
      <c r="P34" s="85"/>
      <c r="Q34" s="85"/>
      <c r="R34" s="87"/>
      <c r="S34" s="77"/>
      <c r="T34" s="77"/>
      <c r="U34" s="114" t="str">
        <f>IF(V3=1, "item decreased since 2018", "items decreased since 2018")</f>
        <v>items decreased since 2018</v>
      </c>
      <c r="V34" s="3" t="s">
        <v>123</v>
      </c>
      <c r="W34" s="3" t="s">
        <v>124</v>
      </c>
      <c r="X34" s="116"/>
      <c r="Y34" s="116"/>
      <c r="Z34" s="116"/>
      <c r="AA34" s="116"/>
      <c r="AB34" s="116"/>
      <c r="AC34" s="116"/>
      <c r="AD34" s="116"/>
      <c r="AE34" s="77"/>
      <c r="AF34" s="77"/>
      <c r="AG34" s="77"/>
      <c r="AH34" s="77"/>
      <c r="AI34" s="77"/>
      <c r="AJ34" s="77"/>
      <c r="AK34" s="77"/>
      <c r="AM34" s="77"/>
      <c r="AR34" s="78"/>
      <c r="AS34" s="78"/>
      <c r="AT34" s="78"/>
      <c r="AU34" s="78"/>
      <c r="AV34" s="78"/>
      <c r="AW34" s="78"/>
      <c r="AX34" s="78"/>
      <c r="AY34" s="78"/>
      <c r="AZ34" s="78"/>
      <c r="BA34" s="78"/>
    </row>
    <row r="35" spans="1:75" ht="12.75" customHeight="1" x14ac:dyDescent="0.4">
      <c r="B35" s="83"/>
      <c r="C35" s="85"/>
      <c r="D35" s="195"/>
      <c r="E35" s="104"/>
      <c r="F35" s="105"/>
      <c r="G35" s="106"/>
      <c r="H35" s="85"/>
      <c r="I35" s="104"/>
      <c r="J35" s="104"/>
      <c r="K35" s="105"/>
      <c r="L35" s="106"/>
      <c r="M35" s="85"/>
      <c r="N35" s="85"/>
      <c r="O35" s="85"/>
      <c r="P35" s="85"/>
      <c r="Q35" s="85"/>
      <c r="R35" s="87"/>
      <c r="S35" s="77"/>
      <c r="T35" s="77"/>
      <c r="U35" s="114" t="str">
        <f>IF(W3=1, "item increased since 2017", "items increased since 2017")</f>
        <v>items increased since 2017</v>
      </c>
      <c r="V35" s="27" t="s">
        <v>125</v>
      </c>
      <c r="W35" s="27" t="s">
        <v>126</v>
      </c>
      <c r="X35" s="118"/>
      <c r="Y35" s="119"/>
      <c r="Z35" s="118"/>
      <c r="AA35" s="119"/>
      <c r="AB35" s="118"/>
      <c r="AC35" s="119"/>
      <c r="AD35" s="118"/>
      <c r="AE35" s="77"/>
      <c r="AF35" s="77"/>
      <c r="AG35" s="77"/>
      <c r="AH35" s="77"/>
      <c r="AI35" s="77"/>
      <c r="AJ35" s="77"/>
      <c r="AK35" s="77"/>
      <c r="AM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</row>
    <row r="36" spans="1:75" ht="12.75" customHeight="1" x14ac:dyDescent="0.4">
      <c r="B36" s="83"/>
      <c r="C36" s="85"/>
      <c r="D36" s="195"/>
      <c r="E36" s="104"/>
      <c r="F36" s="105"/>
      <c r="G36" s="106"/>
      <c r="H36" s="85"/>
      <c r="I36" s="104"/>
      <c r="J36" s="104"/>
      <c r="K36" s="105"/>
      <c r="L36" s="106"/>
      <c r="M36" s="85"/>
      <c r="N36" s="85"/>
      <c r="O36" s="85"/>
      <c r="P36" s="85"/>
      <c r="Q36" s="85"/>
      <c r="R36" s="87"/>
      <c r="S36" s="77"/>
      <c r="T36" s="77"/>
      <c r="U36" s="114" t="str">
        <f>IF(X3 = 1, "item decreased since 2017", "items decreased since 2017")</f>
        <v>items decreased since 2017</v>
      </c>
      <c r="V36" s="27" t="s">
        <v>127</v>
      </c>
      <c r="W36" s="27" t="s">
        <v>128</v>
      </c>
      <c r="X36" s="118"/>
      <c r="Y36" s="119"/>
      <c r="Z36" s="118"/>
      <c r="AA36" s="119"/>
      <c r="AB36" s="118"/>
      <c r="AC36" s="119"/>
      <c r="AD36" s="118"/>
      <c r="AE36" s="77"/>
      <c r="AF36" s="77"/>
      <c r="AG36" s="77"/>
      <c r="AH36" s="77"/>
      <c r="AI36" s="77"/>
      <c r="AJ36" s="77"/>
      <c r="AK36" s="77"/>
      <c r="AM36" s="77"/>
      <c r="AR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7"/>
      <c r="BK36" s="77"/>
      <c r="BL36" s="77"/>
      <c r="BM36" s="117"/>
      <c r="BN36" s="117"/>
      <c r="BO36" s="117"/>
      <c r="BP36" s="117"/>
      <c r="BQ36" s="117"/>
      <c r="BR36" s="117"/>
    </row>
    <row r="37" spans="1:75" ht="12.75" customHeight="1" x14ac:dyDescent="0.4">
      <c r="B37" s="83"/>
      <c r="C37" s="85"/>
      <c r="D37" s="195"/>
      <c r="E37" s="104"/>
      <c r="F37" s="105"/>
      <c r="G37" s="106"/>
      <c r="H37" s="85"/>
      <c r="I37" s="104"/>
      <c r="J37" s="104"/>
      <c r="K37" s="105"/>
      <c r="L37" s="106"/>
      <c r="M37" s="85"/>
      <c r="N37" s="85"/>
      <c r="O37" s="85"/>
      <c r="P37" s="85"/>
      <c r="Q37" s="85"/>
      <c r="R37" s="87"/>
      <c r="S37" s="77"/>
      <c r="T37" s="77"/>
      <c r="U37" s="114" t="str">
        <f>IF(Y3 = 1, "item increased since 2016", "items increased since 2016")</f>
        <v>items increased since 2016</v>
      </c>
      <c r="V37" s="3" t="s">
        <v>129</v>
      </c>
      <c r="W37" s="3" t="s">
        <v>130</v>
      </c>
      <c r="X37" s="77"/>
      <c r="Y37" s="77"/>
      <c r="Z37" s="77"/>
      <c r="AC37" s="77"/>
      <c r="AD37" s="77"/>
      <c r="AE37" s="77"/>
      <c r="AF37" s="77"/>
      <c r="AG37" s="77"/>
      <c r="AH37" s="77"/>
      <c r="AI37" s="77"/>
      <c r="AJ37" s="77"/>
      <c r="AK37" s="77"/>
      <c r="AM37" s="77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7"/>
      <c r="BK37" s="77"/>
      <c r="BL37" s="77"/>
      <c r="BM37" s="117"/>
      <c r="BN37" s="117"/>
      <c r="BO37" s="117"/>
      <c r="BP37" s="117"/>
      <c r="BQ37" s="117"/>
      <c r="BR37" s="117"/>
    </row>
    <row r="38" spans="1:75" ht="12.75" customHeight="1" x14ac:dyDescent="0.4">
      <c r="B38" s="83"/>
      <c r="C38" s="85"/>
      <c r="D38" s="104"/>
      <c r="E38" s="104"/>
      <c r="F38" s="105"/>
      <c r="G38" s="106"/>
      <c r="H38" s="85"/>
      <c r="I38" s="104"/>
      <c r="J38" s="104"/>
      <c r="K38" s="105"/>
      <c r="L38" s="106"/>
      <c r="M38" s="85"/>
      <c r="N38" s="85"/>
      <c r="O38" s="85"/>
      <c r="P38" s="85"/>
      <c r="Q38" s="85"/>
      <c r="R38" s="87"/>
      <c r="S38" s="77"/>
      <c r="T38" s="77"/>
      <c r="U38" s="114" t="str">
        <f>IF(Z3 = 1, "item decreased since 2016", "items decreased since 2016")</f>
        <v>items decreased since 2016</v>
      </c>
      <c r="V38" s="3" t="s">
        <v>131</v>
      </c>
      <c r="W38" s="3" t="s">
        <v>132</v>
      </c>
      <c r="X38" s="77"/>
      <c r="Y38" s="77"/>
      <c r="Z38" s="77"/>
      <c r="AC38" s="77"/>
      <c r="AD38" s="77"/>
      <c r="AE38" s="77"/>
      <c r="AF38" s="77"/>
      <c r="AG38" s="77"/>
      <c r="AH38" s="77"/>
      <c r="AI38" s="77"/>
      <c r="AJ38" s="77"/>
      <c r="AK38" s="77"/>
      <c r="AM38" s="77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7"/>
      <c r="BK38" s="77"/>
      <c r="BL38" s="77"/>
      <c r="BM38" s="117"/>
      <c r="BN38" s="117"/>
      <c r="BO38" s="117"/>
      <c r="BP38" s="117"/>
      <c r="BQ38" s="117"/>
      <c r="BR38" s="117"/>
    </row>
    <row r="39" spans="1:75" ht="12.75" customHeight="1" x14ac:dyDescent="0.4">
      <c r="A39" s="120"/>
      <c r="B39" s="83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7"/>
      <c r="S39" s="121"/>
      <c r="T39" s="77"/>
      <c r="V39" s="109"/>
      <c r="W39" s="77"/>
      <c r="X39" s="77"/>
      <c r="Y39" s="77"/>
      <c r="Z39" s="77"/>
      <c r="AC39" s="77"/>
      <c r="AD39" s="77"/>
      <c r="AE39" s="77"/>
      <c r="AF39" s="77"/>
      <c r="AG39" s="77"/>
      <c r="AH39" s="77"/>
      <c r="AI39" s="77"/>
      <c r="AJ39" s="77"/>
      <c r="AK39" s="77"/>
      <c r="AM39" s="77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7"/>
      <c r="BK39" s="77"/>
      <c r="BL39" s="77"/>
      <c r="BM39" s="117"/>
      <c r="BN39" s="117"/>
      <c r="BO39" s="117"/>
      <c r="BP39" s="117"/>
      <c r="BQ39" s="117"/>
      <c r="BR39" s="117"/>
    </row>
    <row r="40" spans="1:75" ht="14.25" customHeight="1" x14ac:dyDescent="0.4">
      <c r="A40" s="120"/>
      <c r="B40" s="122"/>
      <c r="C40" s="123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23"/>
      <c r="O40" s="123"/>
      <c r="P40" s="123"/>
      <c r="Q40" s="123"/>
      <c r="R40" s="124"/>
      <c r="S40" s="121"/>
      <c r="T40" s="77"/>
      <c r="V40" s="109"/>
      <c r="W40" s="77"/>
      <c r="X40" s="77"/>
      <c r="Y40" s="77"/>
      <c r="Z40" s="77"/>
      <c r="AC40" s="77"/>
      <c r="AD40" s="77"/>
      <c r="AE40" s="77"/>
      <c r="AF40" s="77"/>
      <c r="AG40" s="77"/>
      <c r="AH40" s="77"/>
      <c r="AI40" s="77"/>
      <c r="AJ40" s="77"/>
      <c r="AK40" s="77"/>
      <c r="AM40" s="77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7"/>
      <c r="BK40" s="77"/>
      <c r="BL40" s="77"/>
      <c r="BM40" s="117"/>
      <c r="BN40" s="117"/>
      <c r="BO40" s="117"/>
      <c r="BP40" s="117"/>
      <c r="BQ40" s="117"/>
      <c r="BR40" s="117"/>
    </row>
    <row r="41" spans="1:75" ht="12.75" customHeight="1" x14ac:dyDescent="0.4">
      <c r="A41" s="121"/>
      <c r="B41" s="121"/>
      <c r="C41" s="121"/>
      <c r="D41" s="77"/>
      <c r="E41" s="77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77"/>
      <c r="V41" s="109"/>
      <c r="W41" s="77"/>
      <c r="X41" s="77"/>
      <c r="Y41" s="77"/>
      <c r="Z41" s="77"/>
      <c r="AC41" s="77"/>
      <c r="AD41" s="77"/>
      <c r="AE41" s="77"/>
      <c r="AF41" s="77"/>
      <c r="AG41" s="77"/>
      <c r="AH41" s="77"/>
      <c r="AI41" s="77"/>
      <c r="AJ41" s="77"/>
      <c r="AK41" s="77"/>
      <c r="AM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</row>
    <row r="42" spans="1:75" ht="12.75" customHeight="1" x14ac:dyDescent="0.4">
      <c r="A42" s="77"/>
      <c r="B42" s="139" t="s">
        <v>14</v>
      </c>
      <c r="C42" s="139" t="s">
        <v>15</v>
      </c>
      <c r="D42" s="139" t="s">
        <v>133</v>
      </c>
      <c r="E42" s="139" t="s">
        <v>134</v>
      </c>
      <c r="F42" s="139" t="s">
        <v>135</v>
      </c>
      <c r="G42" s="139" t="s">
        <v>170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V42" s="109"/>
      <c r="W42" s="77"/>
      <c r="X42" s="77"/>
      <c r="Y42" s="77"/>
      <c r="Z42" s="77"/>
      <c r="AC42" s="77"/>
      <c r="AD42" s="77"/>
      <c r="AE42" s="77"/>
      <c r="AF42" s="77"/>
      <c r="AG42" s="77"/>
      <c r="AH42" s="77"/>
      <c r="AI42" s="77"/>
      <c r="AJ42" s="77"/>
      <c r="AK42" s="77"/>
      <c r="AM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</row>
    <row r="43" spans="1:75" ht="12.75" customHeight="1" x14ac:dyDescent="0.4">
      <c r="A43" s="77"/>
      <c r="B43" s="52">
        <v>1</v>
      </c>
      <c r="C43" s="53" t="s">
        <v>16</v>
      </c>
      <c r="D43" s="125">
        <v>0.68</v>
      </c>
      <c r="E43" s="125">
        <v>0.71</v>
      </c>
      <c r="F43" s="125">
        <v>0.62</v>
      </c>
      <c r="G43" s="125">
        <v>0.63</v>
      </c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V43" s="109"/>
      <c r="W43" s="77"/>
      <c r="X43" s="77"/>
      <c r="Y43" s="77"/>
      <c r="Z43" s="77"/>
      <c r="AC43" s="77"/>
      <c r="AD43" s="77"/>
      <c r="AE43" s="77"/>
      <c r="AF43" s="77"/>
      <c r="AG43" s="77"/>
      <c r="AH43" s="77"/>
      <c r="AI43" s="77"/>
      <c r="AJ43" s="77"/>
      <c r="AK43" s="77"/>
      <c r="AM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</row>
    <row r="44" spans="1:75" ht="14.6" x14ac:dyDescent="0.4">
      <c r="A44" s="77"/>
      <c r="B44" s="52">
        <v>2</v>
      </c>
      <c r="C44" s="53" t="s">
        <v>18</v>
      </c>
      <c r="D44" s="125">
        <v>0.75</v>
      </c>
      <c r="E44" s="125">
        <v>0.81</v>
      </c>
      <c r="F44" s="125">
        <v>0.66</v>
      </c>
      <c r="G44" s="125">
        <v>0.83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V44" s="109"/>
      <c r="W44" s="77"/>
      <c r="X44" s="77"/>
      <c r="Y44" s="77"/>
      <c r="Z44" s="77"/>
      <c r="AC44" s="77"/>
      <c r="AD44" s="77"/>
      <c r="AE44" s="77"/>
      <c r="AF44" s="77"/>
      <c r="AG44" s="77"/>
      <c r="AH44" s="77"/>
      <c r="AI44" s="77"/>
      <c r="AJ44" s="77"/>
      <c r="AK44" s="77"/>
      <c r="AM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</row>
    <row r="45" spans="1:75" ht="14.6" x14ac:dyDescent="0.4">
      <c r="A45" s="77"/>
      <c r="B45" s="52">
        <v>3</v>
      </c>
      <c r="C45" s="53" t="s">
        <v>20</v>
      </c>
      <c r="D45" s="125">
        <v>0.62</v>
      </c>
      <c r="E45" s="125">
        <v>0.71</v>
      </c>
      <c r="F45" s="125">
        <v>0.65</v>
      </c>
      <c r="G45" s="125">
        <v>0.72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109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M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</row>
    <row r="46" spans="1:75" ht="14.6" x14ac:dyDescent="0.4">
      <c r="A46" s="77"/>
      <c r="B46" s="52">
        <v>4</v>
      </c>
      <c r="C46" s="53" t="s">
        <v>22</v>
      </c>
      <c r="D46" s="125">
        <v>0.77</v>
      </c>
      <c r="E46" s="125">
        <v>0.78</v>
      </c>
      <c r="F46" s="125">
        <v>0.75</v>
      </c>
      <c r="G46" s="125">
        <v>0.78</v>
      </c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109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M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</row>
    <row r="47" spans="1:75" ht="14.6" x14ac:dyDescent="0.4">
      <c r="A47" s="77"/>
      <c r="B47" s="52">
        <v>5</v>
      </c>
      <c r="C47" s="53" t="s">
        <v>24</v>
      </c>
      <c r="D47" s="125">
        <v>0.82</v>
      </c>
      <c r="E47" s="125">
        <v>0.81</v>
      </c>
      <c r="F47" s="125">
        <v>0.77</v>
      </c>
      <c r="G47" s="125">
        <v>0.86</v>
      </c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109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M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</row>
    <row r="48" spans="1:75" ht="14.6" x14ac:dyDescent="0.4">
      <c r="A48" s="77"/>
      <c r="B48" s="52">
        <v>6</v>
      </c>
      <c r="C48" s="53" t="s">
        <v>27</v>
      </c>
      <c r="D48" s="125">
        <v>0.81</v>
      </c>
      <c r="E48" s="125">
        <v>0.86</v>
      </c>
      <c r="F48" s="125">
        <v>0.81</v>
      </c>
      <c r="G48" s="125">
        <v>0.84</v>
      </c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109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M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</row>
    <row r="49" spans="1:75" ht="14.6" x14ac:dyDescent="0.4">
      <c r="A49" s="77"/>
      <c r="B49" s="52">
        <v>7</v>
      </c>
      <c r="C49" s="53" t="s">
        <v>30</v>
      </c>
      <c r="D49" s="125">
        <v>0.95</v>
      </c>
      <c r="E49" s="125">
        <v>0.95</v>
      </c>
      <c r="F49" s="125">
        <v>0.92</v>
      </c>
      <c r="G49" s="125">
        <v>0.99</v>
      </c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109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M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</row>
    <row r="50" spans="1:75" ht="14.6" x14ac:dyDescent="0.4">
      <c r="A50" s="77"/>
      <c r="B50" s="52">
        <v>8</v>
      </c>
      <c r="C50" s="53" t="s">
        <v>33</v>
      </c>
      <c r="D50" s="125">
        <v>0.94</v>
      </c>
      <c r="E50" s="125">
        <v>0.93</v>
      </c>
      <c r="F50" s="125">
        <v>0.86</v>
      </c>
      <c r="G50" s="125">
        <v>0.98</v>
      </c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109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M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</row>
    <row r="51" spans="1:75" ht="14.6" x14ac:dyDescent="0.4">
      <c r="A51" s="77"/>
      <c r="B51" s="52">
        <v>9</v>
      </c>
      <c r="C51" s="53" t="s">
        <v>184</v>
      </c>
      <c r="D51" s="125">
        <v>0.56000000000000005</v>
      </c>
      <c r="E51" s="125">
        <v>0.48</v>
      </c>
      <c r="F51" s="125">
        <v>0.35</v>
      </c>
      <c r="G51" s="125">
        <v>0.41</v>
      </c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109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M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</row>
    <row r="52" spans="1:75" ht="14.6" x14ac:dyDescent="0.4">
      <c r="A52" s="77"/>
      <c r="B52" s="52">
        <v>10</v>
      </c>
      <c r="C52" s="53" t="s">
        <v>38</v>
      </c>
      <c r="D52" s="125">
        <v>0.49</v>
      </c>
      <c r="E52" s="125">
        <v>0.47</v>
      </c>
      <c r="F52" s="125">
        <v>0.34</v>
      </c>
      <c r="G52" s="125">
        <v>0.45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109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M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</row>
    <row r="53" spans="1:75" ht="14.6" x14ac:dyDescent="0.4">
      <c r="A53" s="77"/>
      <c r="B53" s="52">
        <v>11</v>
      </c>
      <c r="C53" s="53" t="s">
        <v>41</v>
      </c>
      <c r="D53" s="125">
        <v>0.6</v>
      </c>
      <c r="E53" s="125">
        <v>0.62</v>
      </c>
      <c r="F53" s="125">
        <v>0.57999999999999996</v>
      </c>
      <c r="G53" s="125">
        <v>0.57999999999999996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109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M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</row>
    <row r="54" spans="1:75" ht="14.6" x14ac:dyDescent="0.4">
      <c r="A54" s="77"/>
      <c r="B54" s="52">
        <v>12</v>
      </c>
      <c r="C54" s="53" t="s">
        <v>43</v>
      </c>
      <c r="D54" s="125">
        <v>0.88</v>
      </c>
      <c r="E54" s="125">
        <v>0.89</v>
      </c>
      <c r="F54" s="125">
        <v>0.87</v>
      </c>
      <c r="G54" s="125">
        <v>0.9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109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M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</row>
    <row r="55" spans="1:75" ht="14.6" x14ac:dyDescent="0.4">
      <c r="A55" s="77"/>
      <c r="B55" s="52">
        <v>13</v>
      </c>
      <c r="C55" s="53" t="s">
        <v>45</v>
      </c>
      <c r="D55" s="125">
        <v>0.95</v>
      </c>
      <c r="E55" s="125">
        <v>0.96</v>
      </c>
      <c r="F55" s="125">
        <v>0.95</v>
      </c>
      <c r="G55" s="125">
        <v>0.94</v>
      </c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109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M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</row>
    <row r="56" spans="1:75" ht="14.6" x14ac:dyDescent="0.4">
      <c r="A56" s="77"/>
      <c r="B56" s="52">
        <v>14</v>
      </c>
      <c r="C56" s="53" t="s">
        <v>185</v>
      </c>
      <c r="D56" s="125">
        <v>0.77</v>
      </c>
      <c r="E56" s="125">
        <v>0.83</v>
      </c>
      <c r="F56" s="125">
        <v>0.79</v>
      </c>
      <c r="G56" s="125">
        <v>0.78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109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M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</row>
    <row r="57" spans="1:75" ht="14.6" x14ac:dyDescent="0.4">
      <c r="A57" s="77"/>
      <c r="B57" s="52">
        <v>15</v>
      </c>
      <c r="C57" s="53" t="s">
        <v>46</v>
      </c>
      <c r="D57" s="125">
        <v>0.77</v>
      </c>
      <c r="E57" s="125">
        <v>0.84</v>
      </c>
      <c r="F57" s="125">
        <v>0.75</v>
      </c>
      <c r="G57" s="125">
        <v>0.87</v>
      </c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109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M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</row>
    <row r="58" spans="1:75" ht="14.6" x14ac:dyDescent="0.4">
      <c r="A58" s="77"/>
      <c r="B58" s="52">
        <v>16</v>
      </c>
      <c r="C58" s="53" t="s">
        <v>47</v>
      </c>
      <c r="D58" s="125">
        <v>0.84</v>
      </c>
      <c r="E58" s="125">
        <v>0.87</v>
      </c>
      <c r="F58" s="125">
        <v>0.84</v>
      </c>
      <c r="G58" s="125">
        <v>0.9</v>
      </c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109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M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</row>
    <row r="59" spans="1:75" ht="14.6" x14ac:dyDescent="0.4">
      <c r="A59" s="77"/>
      <c r="B59" s="52">
        <v>17</v>
      </c>
      <c r="C59" s="53" t="s">
        <v>48</v>
      </c>
      <c r="D59" s="125">
        <v>0.55000000000000004</v>
      </c>
      <c r="E59" s="125">
        <v>0.59</v>
      </c>
      <c r="F59" s="125">
        <v>0.55000000000000004</v>
      </c>
      <c r="G59" s="125">
        <v>0.65</v>
      </c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109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M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</row>
    <row r="60" spans="1:75" ht="14.6" x14ac:dyDescent="0.4">
      <c r="A60" s="77"/>
      <c r="B60" s="52">
        <v>18</v>
      </c>
      <c r="C60" s="53" t="s">
        <v>49</v>
      </c>
      <c r="D60" s="125">
        <v>0.61</v>
      </c>
      <c r="E60" s="125">
        <v>0.49</v>
      </c>
      <c r="F60" s="125">
        <v>0.51</v>
      </c>
      <c r="G60" s="125">
        <v>0.57999999999999996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V60" s="109"/>
      <c r="AM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</row>
    <row r="61" spans="1:75" ht="14.6" x14ac:dyDescent="0.4">
      <c r="A61" s="77"/>
      <c r="B61" s="52">
        <v>19</v>
      </c>
      <c r="C61" s="53" t="s">
        <v>186</v>
      </c>
      <c r="D61" s="125">
        <v>0.74</v>
      </c>
      <c r="E61" s="125">
        <v>0.8</v>
      </c>
      <c r="F61" s="125">
        <v>0.72</v>
      </c>
      <c r="G61" s="125">
        <v>0.83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V61" s="109"/>
      <c r="AM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</row>
    <row r="62" spans="1:75" ht="14.6" x14ac:dyDescent="0.4">
      <c r="A62" s="77"/>
      <c r="B62" s="52">
        <v>20</v>
      </c>
      <c r="C62" s="53" t="s">
        <v>50</v>
      </c>
      <c r="D62" s="125">
        <v>0.95</v>
      </c>
      <c r="E62" s="125">
        <v>0.89</v>
      </c>
      <c r="F62" s="125">
        <v>0.88</v>
      </c>
      <c r="G62" s="125">
        <v>0.91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V62" s="109"/>
      <c r="AM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</row>
    <row r="63" spans="1:75" ht="14.6" x14ac:dyDescent="0.4">
      <c r="A63" s="77"/>
      <c r="B63" s="52">
        <v>21</v>
      </c>
      <c r="C63" s="53" t="s">
        <v>51</v>
      </c>
      <c r="D63" s="125">
        <v>0.74</v>
      </c>
      <c r="E63" s="125">
        <v>0.65</v>
      </c>
      <c r="F63" s="125">
        <v>0.63</v>
      </c>
      <c r="G63" s="125">
        <v>0.74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V63" s="109"/>
      <c r="AM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</row>
    <row r="64" spans="1:75" ht="14.6" x14ac:dyDescent="0.4">
      <c r="A64" s="77"/>
      <c r="B64" s="52">
        <v>22</v>
      </c>
      <c r="C64" s="53" t="s">
        <v>52</v>
      </c>
      <c r="D64" s="125">
        <v>0.6</v>
      </c>
      <c r="E64" s="125">
        <v>0.63</v>
      </c>
      <c r="F64" s="125">
        <v>0.53</v>
      </c>
      <c r="G64" s="125">
        <v>0.6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V64" s="109"/>
      <c r="AM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</row>
    <row r="65" spans="1:75" ht="14.6" x14ac:dyDescent="0.4">
      <c r="A65" s="77"/>
      <c r="B65" s="52">
        <v>23</v>
      </c>
      <c r="C65" s="53" t="s">
        <v>53</v>
      </c>
      <c r="D65" s="125">
        <v>0.48</v>
      </c>
      <c r="E65" s="125">
        <v>0.46</v>
      </c>
      <c r="F65" s="125">
        <v>0.43</v>
      </c>
      <c r="G65" s="125">
        <v>0.54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V65" s="109"/>
      <c r="AM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</row>
    <row r="66" spans="1:75" ht="14.6" x14ac:dyDescent="0.4">
      <c r="A66" s="77"/>
      <c r="B66" s="52">
        <v>24</v>
      </c>
      <c r="C66" s="53" t="s">
        <v>54</v>
      </c>
      <c r="D66" s="125">
        <v>0.5</v>
      </c>
      <c r="E66" s="125">
        <v>0.55000000000000004</v>
      </c>
      <c r="F66" s="125">
        <v>0.35</v>
      </c>
      <c r="G66" s="125">
        <v>0.5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V66" s="109"/>
      <c r="AM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</row>
    <row r="67" spans="1:75" ht="14.6" x14ac:dyDescent="0.4">
      <c r="A67" s="77"/>
      <c r="B67" s="52">
        <v>25</v>
      </c>
      <c r="C67" s="53" t="s">
        <v>55</v>
      </c>
      <c r="D67" s="125">
        <v>0.62</v>
      </c>
      <c r="E67" s="125">
        <v>0.6</v>
      </c>
      <c r="F67" s="125">
        <v>0.51</v>
      </c>
      <c r="G67" s="125">
        <v>0.62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V67" s="109"/>
      <c r="AM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</row>
    <row r="68" spans="1:75" ht="14.6" x14ac:dyDescent="0.4">
      <c r="A68" s="77"/>
      <c r="B68" s="52">
        <v>26</v>
      </c>
      <c r="C68" s="53" t="s">
        <v>56</v>
      </c>
      <c r="D68" s="125">
        <v>0.93</v>
      </c>
      <c r="E68" s="125">
        <v>0.9</v>
      </c>
      <c r="F68" s="125">
        <v>0.89</v>
      </c>
      <c r="G68" s="125">
        <v>0.97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AM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</row>
    <row r="69" spans="1:75" ht="14.6" x14ac:dyDescent="0.4">
      <c r="A69" s="77"/>
      <c r="B69" s="52">
        <v>27</v>
      </c>
      <c r="C69" s="53" t="s">
        <v>57</v>
      </c>
      <c r="D69" s="125">
        <v>0.78</v>
      </c>
      <c r="E69" s="125">
        <v>0.74</v>
      </c>
      <c r="F69" s="125">
        <v>0.57999999999999996</v>
      </c>
      <c r="G69" s="125">
        <v>0.78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AM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</row>
    <row r="70" spans="1:75" ht="14.6" x14ac:dyDescent="0.4">
      <c r="A70" s="77"/>
      <c r="B70" s="52">
        <v>28</v>
      </c>
      <c r="C70" s="53" t="s">
        <v>58</v>
      </c>
      <c r="D70" s="125">
        <v>0.94</v>
      </c>
      <c r="E70" s="125">
        <v>0.91</v>
      </c>
      <c r="F70" s="125">
        <v>0.89</v>
      </c>
      <c r="G70" s="125">
        <v>0.96</v>
      </c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AM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</row>
    <row r="71" spans="1:75" ht="14.6" x14ac:dyDescent="0.4">
      <c r="A71" s="77"/>
      <c r="B71" s="52">
        <v>29</v>
      </c>
      <c r="C71" s="53" t="s">
        <v>59</v>
      </c>
      <c r="D71" s="125">
        <v>0.82</v>
      </c>
      <c r="E71" s="125">
        <v>0.84</v>
      </c>
      <c r="F71" s="125">
        <v>0.87</v>
      </c>
      <c r="G71" s="125">
        <v>0.97</v>
      </c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AM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</row>
    <row r="72" spans="1:75" ht="14.6" x14ac:dyDescent="0.4">
      <c r="A72" s="77"/>
      <c r="B72" s="52">
        <v>30</v>
      </c>
      <c r="C72" s="53" t="s">
        <v>60</v>
      </c>
      <c r="D72" s="125">
        <v>0.56000000000000005</v>
      </c>
      <c r="E72" s="125">
        <v>0.56999999999999995</v>
      </c>
      <c r="F72" s="125">
        <v>0.5</v>
      </c>
      <c r="G72" s="125">
        <v>0.66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AM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</row>
    <row r="73" spans="1:75" ht="14.6" x14ac:dyDescent="0.4">
      <c r="A73" s="77"/>
      <c r="B73" s="52">
        <v>31</v>
      </c>
      <c r="C73" s="53" t="s">
        <v>61</v>
      </c>
      <c r="D73" s="125">
        <v>0.64</v>
      </c>
      <c r="E73" s="125">
        <v>0.68</v>
      </c>
      <c r="F73" s="125">
        <v>0.61</v>
      </c>
      <c r="G73" s="125">
        <v>0.74</v>
      </c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AM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</row>
    <row r="74" spans="1:75" ht="14.6" x14ac:dyDescent="0.4">
      <c r="A74" s="77"/>
      <c r="B74" s="52">
        <v>32</v>
      </c>
      <c r="C74" s="53" t="s">
        <v>62</v>
      </c>
      <c r="D74" s="125">
        <v>0.47</v>
      </c>
      <c r="E74" s="125">
        <v>0.55000000000000004</v>
      </c>
      <c r="F74" s="125">
        <v>0.45</v>
      </c>
      <c r="G74" s="125">
        <v>0.56000000000000005</v>
      </c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AM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</row>
    <row r="75" spans="1:75" ht="14.6" x14ac:dyDescent="0.4">
      <c r="A75" s="77"/>
      <c r="B75" s="52">
        <v>33</v>
      </c>
      <c r="C75" s="53" t="s">
        <v>63</v>
      </c>
      <c r="D75" s="125">
        <v>0.38</v>
      </c>
      <c r="E75" s="125">
        <v>0.48</v>
      </c>
      <c r="F75" s="125">
        <v>0.38</v>
      </c>
      <c r="G75" s="125">
        <v>0.4</v>
      </c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AM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</row>
    <row r="76" spans="1:75" ht="14.6" x14ac:dyDescent="0.4">
      <c r="A76" s="77"/>
      <c r="B76" s="52">
        <v>34</v>
      </c>
      <c r="C76" s="53" t="s">
        <v>187</v>
      </c>
      <c r="D76" s="125">
        <v>0.59</v>
      </c>
      <c r="E76" s="125">
        <v>0.64</v>
      </c>
      <c r="F76" s="125">
        <v>0.51</v>
      </c>
      <c r="G76" s="125">
        <v>0.59</v>
      </c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AM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</row>
    <row r="77" spans="1:75" ht="14.6" x14ac:dyDescent="0.4">
      <c r="A77" s="77"/>
      <c r="B77" s="52">
        <v>35</v>
      </c>
      <c r="C77" s="53" t="s">
        <v>64</v>
      </c>
      <c r="D77" s="125">
        <v>0.86</v>
      </c>
      <c r="E77" s="125">
        <v>0.84</v>
      </c>
      <c r="F77" s="125">
        <v>0.83</v>
      </c>
      <c r="G77" s="125">
        <v>0.83</v>
      </c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AM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</row>
    <row r="78" spans="1:75" ht="14.6" x14ac:dyDescent="0.4">
      <c r="A78" s="77"/>
      <c r="B78" s="52">
        <v>36</v>
      </c>
      <c r="C78" s="53" t="s">
        <v>65</v>
      </c>
      <c r="D78" s="125">
        <v>0.85</v>
      </c>
      <c r="E78" s="125">
        <v>0.83</v>
      </c>
      <c r="F78" s="125">
        <v>0.78</v>
      </c>
      <c r="G78" s="125">
        <v>0.83</v>
      </c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AM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</row>
    <row r="79" spans="1:75" ht="14.6" x14ac:dyDescent="0.4">
      <c r="A79" s="77"/>
      <c r="B79" s="52">
        <v>37</v>
      </c>
      <c r="C79" s="53" t="s">
        <v>66</v>
      </c>
      <c r="D79" s="125">
        <v>0.56000000000000005</v>
      </c>
      <c r="E79" s="125">
        <v>0.63</v>
      </c>
      <c r="F79" s="125">
        <v>0.59</v>
      </c>
      <c r="G79" s="125">
        <v>0.67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AM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</row>
    <row r="80" spans="1:75" ht="14.6" x14ac:dyDescent="0.4">
      <c r="A80" s="77"/>
      <c r="B80" s="52">
        <v>38</v>
      </c>
      <c r="C80" s="53" t="s">
        <v>188</v>
      </c>
      <c r="D80" s="125">
        <v>0.64</v>
      </c>
      <c r="E80" s="125">
        <v>0.63</v>
      </c>
      <c r="F80" s="125">
        <v>0.65</v>
      </c>
      <c r="G80" s="125">
        <v>0.72</v>
      </c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AM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</row>
    <row r="81" spans="1:75" ht="14.6" x14ac:dyDescent="0.4">
      <c r="A81" s="77"/>
      <c r="B81" s="52">
        <v>39</v>
      </c>
      <c r="C81" s="53" t="s">
        <v>67</v>
      </c>
      <c r="D81" s="125">
        <v>0.82</v>
      </c>
      <c r="E81" s="125">
        <v>0.88</v>
      </c>
      <c r="F81" s="125">
        <v>0.83</v>
      </c>
      <c r="G81" s="125">
        <v>0.79</v>
      </c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AM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</row>
    <row r="82" spans="1:75" ht="14.6" x14ac:dyDescent="0.4">
      <c r="A82" s="77"/>
      <c r="B82" s="52">
        <v>40</v>
      </c>
      <c r="C82" s="53" t="s">
        <v>68</v>
      </c>
      <c r="D82" s="125">
        <v>0.68</v>
      </c>
      <c r="E82" s="125">
        <v>0.75</v>
      </c>
      <c r="F82" s="125">
        <v>0.68</v>
      </c>
      <c r="G82" s="125">
        <v>0.78</v>
      </c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AM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</row>
    <row r="83" spans="1:75" ht="14.6" x14ac:dyDescent="0.4">
      <c r="A83" s="77"/>
      <c r="B83" s="52">
        <v>41</v>
      </c>
      <c r="C83" s="53" t="s">
        <v>69</v>
      </c>
      <c r="D83" s="125">
        <v>0.62</v>
      </c>
      <c r="E83" s="125">
        <v>0.64</v>
      </c>
      <c r="F83" s="125">
        <v>0.68</v>
      </c>
      <c r="G83" s="125">
        <v>0.57999999999999996</v>
      </c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AM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</row>
    <row r="84" spans="1:75" ht="14.6" x14ac:dyDescent="0.4">
      <c r="A84" s="77"/>
      <c r="B84" s="52">
        <v>42</v>
      </c>
      <c r="C84" s="53" t="s">
        <v>70</v>
      </c>
      <c r="D84" s="125">
        <v>0.91</v>
      </c>
      <c r="E84" s="125">
        <v>0.96</v>
      </c>
      <c r="F84" s="125">
        <v>0.84</v>
      </c>
      <c r="G84" s="125">
        <v>0.95</v>
      </c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AM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</row>
    <row r="85" spans="1:75" ht="14.6" x14ac:dyDescent="0.4">
      <c r="A85" s="77"/>
      <c r="B85" s="52">
        <v>43</v>
      </c>
      <c r="C85" s="53" t="s">
        <v>71</v>
      </c>
      <c r="D85" s="125">
        <v>0.79</v>
      </c>
      <c r="E85" s="125">
        <v>0.76</v>
      </c>
      <c r="F85" s="125">
        <v>0.71</v>
      </c>
      <c r="G85" s="125">
        <v>0.73</v>
      </c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AM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</row>
    <row r="86" spans="1:75" ht="14.6" x14ac:dyDescent="0.4">
      <c r="A86" s="77"/>
      <c r="B86" s="52">
        <v>44</v>
      </c>
      <c r="C86" s="53" t="s">
        <v>72</v>
      </c>
      <c r="D86" s="125">
        <v>0.81</v>
      </c>
      <c r="E86" s="125">
        <v>0.77</v>
      </c>
      <c r="F86" s="125">
        <v>0.7</v>
      </c>
      <c r="G86" s="125">
        <v>0.83</v>
      </c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AM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</row>
    <row r="87" spans="1:75" ht="14.6" x14ac:dyDescent="0.4">
      <c r="A87" s="77"/>
      <c r="B87" s="52">
        <v>45</v>
      </c>
      <c r="C87" s="53" t="s">
        <v>73</v>
      </c>
      <c r="D87" s="125">
        <v>0.85</v>
      </c>
      <c r="E87" s="125">
        <v>0.84</v>
      </c>
      <c r="F87" s="125">
        <v>0.73</v>
      </c>
      <c r="G87" s="125">
        <v>0.78</v>
      </c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AM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</row>
    <row r="88" spans="1:75" ht="14.6" x14ac:dyDescent="0.4">
      <c r="A88" s="77"/>
      <c r="B88" s="52">
        <v>46</v>
      </c>
      <c r="C88" s="53" t="s">
        <v>74</v>
      </c>
      <c r="D88" s="125">
        <v>0.84</v>
      </c>
      <c r="E88" s="125">
        <v>0.81</v>
      </c>
      <c r="F88" s="125">
        <v>0.72</v>
      </c>
      <c r="G88" s="125">
        <v>0.78</v>
      </c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AM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</row>
    <row r="89" spans="1:75" ht="14.6" x14ac:dyDescent="0.4">
      <c r="A89" s="77"/>
      <c r="B89" s="52">
        <v>47</v>
      </c>
      <c r="C89" s="53" t="s">
        <v>75</v>
      </c>
      <c r="D89" s="125">
        <v>0.82</v>
      </c>
      <c r="E89" s="125">
        <v>0.8</v>
      </c>
      <c r="F89" s="125">
        <v>0.76</v>
      </c>
      <c r="G89" s="125">
        <v>0.82</v>
      </c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AM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</row>
    <row r="90" spans="1:75" ht="14.6" x14ac:dyDescent="0.4">
      <c r="A90" s="77"/>
      <c r="B90" s="52">
        <v>48</v>
      </c>
      <c r="C90" s="53" t="s">
        <v>76</v>
      </c>
      <c r="D90" s="125">
        <v>0.89</v>
      </c>
      <c r="E90" s="125">
        <v>0.9</v>
      </c>
      <c r="F90" s="125">
        <v>0.82</v>
      </c>
      <c r="G90" s="125">
        <v>0.92</v>
      </c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AM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</row>
    <row r="91" spans="1:75" ht="14.6" x14ac:dyDescent="0.4">
      <c r="A91" s="77"/>
      <c r="B91" s="52">
        <v>49</v>
      </c>
      <c r="C91" s="53" t="s">
        <v>77</v>
      </c>
      <c r="D91" s="125">
        <v>0.92</v>
      </c>
      <c r="E91" s="125">
        <v>0.89</v>
      </c>
      <c r="F91" s="125">
        <v>0.81</v>
      </c>
      <c r="G91" s="125">
        <v>0.92</v>
      </c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AM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</row>
    <row r="92" spans="1:75" ht="14.6" x14ac:dyDescent="0.4">
      <c r="A92" s="77"/>
      <c r="B92" s="52">
        <v>50</v>
      </c>
      <c r="C92" s="53" t="s">
        <v>78</v>
      </c>
      <c r="D92" s="125">
        <v>0.83</v>
      </c>
      <c r="E92" s="125">
        <v>0.88</v>
      </c>
      <c r="F92" s="125">
        <v>0.8</v>
      </c>
      <c r="G92" s="125">
        <v>0.92</v>
      </c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AM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</row>
    <row r="93" spans="1:75" ht="14.6" x14ac:dyDescent="0.4">
      <c r="A93" s="77"/>
      <c r="B93" s="52">
        <v>51</v>
      </c>
      <c r="C93" s="53" t="s">
        <v>79</v>
      </c>
      <c r="D93" s="125">
        <v>0.79</v>
      </c>
      <c r="E93" s="125">
        <v>0.87</v>
      </c>
      <c r="F93" s="125">
        <v>0.78</v>
      </c>
      <c r="G93" s="125">
        <v>0.85</v>
      </c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AM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</row>
    <row r="94" spans="1:75" ht="14.6" x14ac:dyDescent="0.4">
      <c r="A94" s="77"/>
      <c r="B94" s="52">
        <v>52</v>
      </c>
      <c r="C94" s="53" t="s">
        <v>80</v>
      </c>
      <c r="D94" s="125">
        <v>0.82</v>
      </c>
      <c r="E94" s="125">
        <v>0.84</v>
      </c>
      <c r="F94" s="125">
        <v>0.76</v>
      </c>
      <c r="G94" s="125">
        <v>0.88</v>
      </c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AM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</row>
    <row r="95" spans="1:75" ht="14.6" x14ac:dyDescent="0.4">
      <c r="A95" s="77"/>
      <c r="B95" s="52">
        <v>53</v>
      </c>
      <c r="C95" s="53" t="s">
        <v>81</v>
      </c>
      <c r="D95" s="125">
        <v>0.52</v>
      </c>
      <c r="E95" s="125">
        <v>0.63</v>
      </c>
      <c r="F95" s="125">
        <v>0.56999999999999995</v>
      </c>
      <c r="G95" s="125">
        <v>0.63</v>
      </c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AM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</row>
    <row r="96" spans="1:75" ht="14.6" x14ac:dyDescent="0.4">
      <c r="A96" s="77"/>
      <c r="B96" s="52">
        <v>54</v>
      </c>
      <c r="C96" s="53" t="s">
        <v>82</v>
      </c>
      <c r="D96" s="125">
        <v>0.51</v>
      </c>
      <c r="E96" s="125">
        <v>0.64</v>
      </c>
      <c r="F96" s="125">
        <v>0.66</v>
      </c>
      <c r="G96" s="125">
        <v>0.72</v>
      </c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AM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</row>
    <row r="97" spans="1:75" ht="14.6" x14ac:dyDescent="0.4">
      <c r="A97" s="77"/>
      <c r="B97" s="52">
        <v>55</v>
      </c>
      <c r="C97" s="53" t="s">
        <v>83</v>
      </c>
      <c r="D97" s="125">
        <v>0.69</v>
      </c>
      <c r="E97" s="125">
        <v>0.78</v>
      </c>
      <c r="F97" s="125">
        <v>0.79</v>
      </c>
      <c r="G97" s="125">
        <v>0.81</v>
      </c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AM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</row>
    <row r="98" spans="1:75" ht="14.6" x14ac:dyDescent="0.4">
      <c r="A98" s="77"/>
      <c r="B98" s="52">
        <v>56</v>
      </c>
      <c r="C98" s="53" t="s">
        <v>84</v>
      </c>
      <c r="D98" s="125">
        <v>0.74</v>
      </c>
      <c r="E98" s="125">
        <v>0.77</v>
      </c>
      <c r="F98" s="125">
        <v>0.75</v>
      </c>
      <c r="G98" s="125">
        <v>0.78</v>
      </c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AM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</row>
    <row r="99" spans="1:75" ht="14.6" x14ac:dyDescent="0.4">
      <c r="A99" s="77"/>
      <c r="B99" s="52">
        <v>57</v>
      </c>
      <c r="C99" s="53" t="s">
        <v>85</v>
      </c>
      <c r="D99" s="125">
        <v>0.72</v>
      </c>
      <c r="E99" s="125">
        <v>0.84</v>
      </c>
      <c r="F99" s="125">
        <v>0.8</v>
      </c>
      <c r="G99" s="125">
        <v>0.8</v>
      </c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AM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</row>
    <row r="100" spans="1:75" ht="14.6" x14ac:dyDescent="0.4">
      <c r="A100" s="77"/>
      <c r="B100" s="52">
        <v>58</v>
      </c>
      <c r="C100" s="53" t="s">
        <v>189</v>
      </c>
      <c r="D100" s="125">
        <v>0.65</v>
      </c>
      <c r="E100" s="125">
        <v>0.72</v>
      </c>
      <c r="F100" s="125">
        <v>0.64</v>
      </c>
      <c r="G100" s="125">
        <v>0.68</v>
      </c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AM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</row>
    <row r="101" spans="1:75" ht="14.6" x14ac:dyDescent="0.4">
      <c r="A101" s="77"/>
      <c r="B101" s="52">
        <v>59</v>
      </c>
      <c r="C101" s="53" t="s">
        <v>86</v>
      </c>
      <c r="D101" s="125">
        <v>0.7</v>
      </c>
      <c r="E101" s="125">
        <v>0.65</v>
      </c>
      <c r="F101" s="125">
        <v>0.62</v>
      </c>
      <c r="G101" s="125">
        <v>0.68</v>
      </c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AM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</row>
    <row r="102" spans="1:75" ht="14.6" x14ac:dyDescent="0.4">
      <c r="A102" s="77"/>
      <c r="B102" s="52">
        <v>60</v>
      </c>
      <c r="C102" s="53" t="s">
        <v>87</v>
      </c>
      <c r="D102" s="125">
        <v>0.7</v>
      </c>
      <c r="E102" s="125">
        <v>0.84</v>
      </c>
      <c r="F102" s="125">
        <v>0.67</v>
      </c>
      <c r="G102" s="125">
        <v>0.74</v>
      </c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AM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</row>
    <row r="103" spans="1:75" ht="14.6" x14ac:dyDescent="0.4">
      <c r="A103" s="77"/>
      <c r="B103" s="52">
        <v>61</v>
      </c>
      <c r="C103" s="53" t="s">
        <v>88</v>
      </c>
      <c r="D103" s="125">
        <v>0.59</v>
      </c>
      <c r="E103" s="125">
        <v>0.66</v>
      </c>
      <c r="F103" s="125">
        <v>0.66</v>
      </c>
      <c r="G103" s="125">
        <v>0.72</v>
      </c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AM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</row>
    <row r="104" spans="1:75" ht="14.6" x14ac:dyDescent="0.4">
      <c r="A104" s="77"/>
      <c r="B104" s="52">
        <v>62</v>
      </c>
      <c r="C104" s="53" t="s">
        <v>171</v>
      </c>
      <c r="D104" s="125">
        <v>0.69</v>
      </c>
      <c r="E104" s="125">
        <v>0.76</v>
      </c>
      <c r="F104" s="125">
        <v>0.66</v>
      </c>
      <c r="G104" s="125">
        <v>0.71</v>
      </c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AM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</row>
    <row r="105" spans="1:75" ht="14.6" x14ac:dyDescent="0.4">
      <c r="A105" s="77"/>
      <c r="B105" s="52">
        <v>63</v>
      </c>
      <c r="C105" s="53" t="s">
        <v>190</v>
      </c>
      <c r="D105" s="125">
        <v>0.57999999999999996</v>
      </c>
      <c r="E105" s="125">
        <v>0.65</v>
      </c>
      <c r="F105" s="125">
        <v>0.54</v>
      </c>
      <c r="G105" s="125">
        <v>0.56000000000000005</v>
      </c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AM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</row>
    <row r="106" spans="1:75" ht="14.6" x14ac:dyDescent="0.4">
      <c r="A106" s="77"/>
      <c r="B106" s="52">
        <v>64</v>
      </c>
      <c r="C106" s="53" t="s">
        <v>89</v>
      </c>
      <c r="D106" s="125">
        <v>0.59</v>
      </c>
      <c r="E106" s="125">
        <v>0.74</v>
      </c>
      <c r="F106" s="125">
        <v>0.64</v>
      </c>
      <c r="G106" s="125">
        <v>0.69</v>
      </c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AM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</row>
    <row r="107" spans="1:75" ht="14.6" x14ac:dyDescent="0.4">
      <c r="A107" s="77"/>
      <c r="B107" s="52">
        <v>65</v>
      </c>
      <c r="C107" s="53" t="s">
        <v>90</v>
      </c>
      <c r="D107" s="125">
        <v>0.6</v>
      </c>
      <c r="E107" s="125">
        <v>0.7</v>
      </c>
      <c r="F107" s="125">
        <v>0.63</v>
      </c>
      <c r="G107" s="125">
        <v>0.6</v>
      </c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AM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</row>
    <row r="108" spans="1:75" ht="14.6" x14ac:dyDescent="0.4">
      <c r="A108" s="77"/>
      <c r="B108" s="52">
        <v>66</v>
      </c>
      <c r="C108" s="53" t="s">
        <v>91</v>
      </c>
      <c r="D108" s="125">
        <v>0.5</v>
      </c>
      <c r="E108" s="125">
        <v>0.59</v>
      </c>
      <c r="F108" s="125">
        <v>0.56000000000000005</v>
      </c>
      <c r="G108" s="125">
        <v>0.59</v>
      </c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AM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</row>
    <row r="109" spans="1:75" ht="14.6" x14ac:dyDescent="0.4">
      <c r="A109" s="77"/>
      <c r="B109" s="52">
        <v>67</v>
      </c>
      <c r="C109" s="53" t="s">
        <v>92</v>
      </c>
      <c r="D109" s="125">
        <v>0.37</v>
      </c>
      <c r="E109" s="125">
        <v>0.44</v>
      </c>
      <c r="F109" s="125">
        <v>0.32</v>
      </c>
      <c r="G109" s="125">
        <v>0.44</v>
      </c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AM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</row>
    <row r="110" spans="1:75" ht="14.6" x14ac:dyDescent="0.4">
      <c r="A110" s="77"/>
      <c r="B110" s="52">
        <v>68</v>
      </c>
      <c r="C110" s="53" t="s">
        <v>93</v>
      </c>
      <c r="D110" s="125">
        <v>0.62</v>
      </c>
      <c r="E110" s="125">
        <v>0.49</v>
      </c>
      <c r="F110" s="125">
        <v>0.5</v>
      </c>
      <c r="G110" s="125">
        <v>0.52</v>
      </c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AM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</row>
    <row r="111" spans="1:75" ht="14.6" x14ac:dyDescent="0.4">
      <c r="A111" s="77"/>
      <c r="B111" s="52">
        <v>69</v>
      </c>
      <c r="C111" s="53" t="s">
        <v>94</v>
      </c>
      <c r="D111" s="125">
        <v>0.69</v>
      </c>
      <c r="E111" s="125">
        <v>0.77</v>
      </c>
      <c r="F111" s="125">
        <v>0.69</v>
      </c>
      <c r="G111" s="125">
        <v>0.78</v>
      </c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AM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</row>
    <row r="112" spans="1:75" ht="14.6" x14ac:dyDescent="0.4">
      <c r="A112" s="77"/>
      <c r="B112" s="52">
        <v>70</v>
      </c>
      <c r="C112" s="53" t="s">
        <v>95</v>
      </c>
      <c r="D112" s="125">
        <v>0.6</v>
      </c>
      <c r="E112" s="125">
        <v>0.61</v>
      </c>
      <c r="F112" s="125">
        <v>0.55000000000000004</v>
      </c>
      <c r="G112" s="125">
        <v>0.64</v>
      </c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AM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</row>
    <row r="113" spans="1:75" ht="14.6" x14ac:dyDescent="0.4">
      <c r="A113" s="77"/>
      <c r="B113" s="52">
        <v>71</v>
      </c>
      <c r="C113" s="53" t="s">
        <v>96</v>
      </c>
      <c r="D113" s="125">
        <v>0.66</v>
      </c>
      <c r="E113" s="125">
        <v>0.71</v>
      </c>
      <c r="F113" s="125">
        <v>0.65</v>
      </c>
      <c r="G113" s="125">
        <v>0.77</v>
      </c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AM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</row>
    <row r="114" spans="1:75" ht="14.6" x14ac:dyDescent="0.4">
      <c r="A114" s="77"/>
      <c r="B114" s="52">
        <v>72</v>
      </c>
      <c r="C114" s="53" t="s">
        <v>172</v>
      </c>
      <c r="D114" s="125"/>
      <c r="E114" s="125"/>
      <c r="F114" s="125"/>
      <c r="G114" s="125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AM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</row>
    <row r="115" spans="1:75" ht="14.6" x14ac:dyDescent="0.4">
      <c r="A115" s="77"/>
      <c r="B115" s="52">
        <v>73</v>
      </c>
      <c r="C115" s="58" t="s">
        <v>191</v>
      </c>
      <c r="D115" s="125"/>
      <c r="E115" s="125"/>
      <c r="F115" s="125"/>
      <c r="G115" s="125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AM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</row>
    <row r="116" spans="1:75" ht="14.6" x14ac:dyDescent="0.4">
      <c r="A116" s="77"/>
      <c r="B116" s="52">
        <v>74</v>
      </c>
      <c r="C116" s="58" t="s">
        <v>173</v>
      </c>
      <c r="D116" s="125"/>
      <c r="E116" s="125"/>
      <c r="F116" s="125"/>
      <c r="G116" s="125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AM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</row>
    <row r="117" spans="1:75" ht="14.6" x14ac:dyDescent="0.4">
      <c r="A117" s="77"/>
      <c r="B117" s="52">
        <v>75</v>
      </c>
      <c r="C117" s="58" t="s">
        <v>192</v>
      </c>
      <c r="D117" s="125"/>
      <c r="E117" s="125"/>
      <c r="F117" s="125"/>
      <c r="G117" s="125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AM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</row>
    <row r="118" spans="1:75" ht="14.6" x14ac:dyDescent="0.4">
      <c r="A118" s="77"/>
      <c r="B118" s="52">
        <v>76</v>
      </c>
      <c r="C118" s="58" t="s">
        <v>174</v>
      </c>
      <c r="D118" s="125"/>
      <c r="E118" s="125"/>
      <c r="F118" s="125"/>
      <c r="G118" s="125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AM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</row>
    <row r="119" spans="1:75" ht="14.6" x14ac:dyDescent="0.4">
      <c r="A119" s="77"/>
      <c r="B119" s="52">
        <v>77</v>
      </c>
      <c r="C119" s="58" t="s">
        <v>175</v>
      </c>
      <c r="D119" s="125"/>
      <c r="E119" s="125"/>
      <c r="F119" s="125"/>
      <c r="G119" s="125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AM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</row>
    <row r="120" spans="1:75" ht="14.6" x14ac:dyDescent="0.4">
      <c r="A120" s="77"/>
      <c r="B120" s="52">
        <v>78</v>
      </c>
      <c r="C120" s="58" t="s">
        <v>97</v>
      </c>
      <c r="D120" s="125"/>
      <c r="E120" s="125"/>
      <c r="F120" s="125"/>
      <c r="G120" s="125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AM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</row>
    <row r="121" spans="1:75" ht="14.6" x14ac:dyDescent="0.4">
      <c r="A121" s="77"/>
      <c r="B121" s="52">
        <v>79</v>
      </c>
      <c r="C121" s="58" t="s">
        <v>176</v>
      </c>
      <c r="D121" s="125"/>
      <c r="E121" s="125"/>
      <c r="F121" s="125"/>
      <c r="G121" s="125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AM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</row>
    <row r="122" spans="1:75" ht="14.6" x14ac:dyDescent="0.4">
      <c r="A122" s="77"/>
      <c r="B122" s="52">
        <v>80</v>
      </c>
      <c r="C122" s="58" t="s">
        <v>177</v>
      </c>
      <c r="D122" s="125"/>
      <c r="E122" s="125"/>
      <c r="F122" s="125"/>
      <c r="G122" s="125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AM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</row>
    <row r="123" spans="1:75" ht="14.6" x14ac:dyDescent="0.4">
      <c r="A123" s="77"/>
      <c r="B123" s="52">
        <v>81</v>
      </c>
      <c r="C123" s="58" t="s">
        <v>193</v>
      </c>
      <c r="D123" s="125"/>
      <c r="E123" s="125"/>
      <c r="F123" s="125"/>
      <c r="G123" s="125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AM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</row>
    <row r="124" spans="1:75" ht="14.6" x14ac:dyDescent="0.4">
      <c r="A124" s="77"/>
      <c r="B124" s="52">
        <v>82</v>
      </c>
      <c r="C124" s="58" t="s">
        <v>194</v>
      </c>
      <c r="D124" s="125"/>
      <c r="E124" s="125"/>
      <c r="F124" s="125"/>
      <c r="G124" s="125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AM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</row>
    <row r="125" spans="1:75" ht="14.6" x14ac:dyDescent="0.4">
      <c r="A125" s="77"/>
      <c r="B125" s="52">
        <v>83</v>
      </c>
      <c r="C125" s="58" t="s">
        <v>195</v>
      </c>
      <c r="D125" s="125"/>
      <c r="E125" s="125"/>
      <c r="F125" s="125"/>
      <c r="G125" s="125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AM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</row>
    <row r="126" spans="1:75" ht="14.6" x14ac:dyDescent="0.4">
      <c r="A126" s="77"/>
      <c r="B126" s="52">
        <v>84</v>
      </c>
      <c r="C126" s="58" t="s">
        <v>196</v>
      </c>
      <c r="D126" s="125"/>
      <c r="E126" s="125"/>
      <c r="F126" s="125"/>
      <c r="G126" s="125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AM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</row>
    <row r="127" spans="1:75" ht="14.6" x14ac:dyDescent="0.4">
      <c r="A127" s="77"/>
      <c r="B127" s="52">
        <v>85</v>
      </c>
      <c r="C127" s="58" t="s">
        <v>197</v>
      </c>
      <c r="D127" s="125"/>
      <c r="E127" s="125"/>
      <c r="F127" s="125"/>
      <c r="G127" s="125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AM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</row>
    <row r="128" spans="1:75" ht="14.6" x14ac:dyDescent="0.4">
      <c r="A128" s="77"/>
      <c r="B128" s="77"/>
      <c r="C128" s="77"/>
      <c r="D128" s="125"/>
      <c r="E128" s="125"/>
      <c r="F128" s="125"/>
      <c r="G128" s="125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AM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</row>
    <row r="129" spans="1:75" ht="14.6" x14ac:dyDescent="0.4">
      <c r="A129" s="77"/>
      <c r="B129" s="77"/>
      <c r="C129" s="77"/>
      <c r="D129" s="125"/>
      <c r="E129" s="125"/>
      <c r="F129" s="125"/>
      <c r="G129" s="125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AM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</row>
    <row r="130" spans="1:75" ht="14.6" x14ac:dyDescent="0.4">
      <c r="A130" s="77"/>
      <c r="B130" s="77"/>
      <c r="C130" s="77"/>
      <c r="D130" s="125"/>
      <c r="E130" s="125"/>
      <c r="F130" s="125"/>
      <c r="G130" s="125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AM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</row>
    <row r="131" spans="1:75" x14ac:dyDescent="0.3">
      <c r="A131" s="77"/>
      <c r="B131" s="77"/>
      <c r="C131" s="77"/>
      <c r="D131" s="77"/>
      <c r="E131" s="121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AM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</row>
    <row r="132" spans="1:75" x14ac:dyDescent="0.3">
      <c r="A132" s="77"/>
      <c r="B132" s="77"/>
      <c r="C132" s="77"/>
      <c r="D132" s="77"/>
      <c r="E132" s="121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AM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</row>
    <row r="133" spans="1:75" x14ac:dyDescent="0.3">
      <c r="A133" s="77"/>
      <c r="B133" s="77"/>
      <c r="C133" s="77"/>
      <c r="D133" s="77"/>
      <c r="E133" s="121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AM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</row>
    <row r="134" spans="1:75" x14ac:dyDescent="0.3">
      <c r="A134" s="77"/>
      <c r="B134" s="77"/>
      <c r="C134" s="77"/>
      <c r="D134" s="77"/>
      <c r="E134" s="121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AM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</row>
    <row r="135" spans="1:75" x14ac:dyDescent="0.3">
      <c r="A135" s="77"/>
      <c r="B135" s="77"/>
      <c r="C135" s="77"/>
      <c r="D135" s="77"/>
      <c r="E135" s="121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AM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</row>
    <row r="136" spans="1:75" x14ac:dyDescent="0.3">
      <c r="A136" s="77"/>
      <c r="B136" s="77"/>
      <c r="C136" s="77"/>
      <c r="D136" s="77"/>
      <c r="E136" s="121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AM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</row>
    <row r="137" spans="1:75" x14ac:dyDescent="0.3">
      <c r="A137" s="77"/>
      <c r="B137" s="77"/>
      <c r="C137" s="77"/>
      <c r="D137" s="77"/>
      <c r="E137" s="121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AM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</row>
    <row r="138" spans="1:75" x14ac:dyDescent="0.3">
      <c r="A138" s="77"/>
      <c r="B138" s="77"/>
      <c r="C138" s="77"/>
      <c r="D138" s="77"/>
      <c r="E138" s="121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AM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</row>
    <row r="139" spans="1:75" x14ac:dyDescent="0.3">
      <c r="A139" s="77"/>
      <c r="B139" s="77"/>
      <c r="C139" s="77"/>
      <c r="D139" s="77"/>
      <c r="E139" s="121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AM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</row>
    <row r="140" spans="1:75" x14ac:dyDescent="0.3">
      <c r="A140" s="77"/>
      <c r="B140" s="77"/>
      <c r="C140" s="77"/>
      <c r="D140" s="77"/>
      <c r="E140" s="121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AM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</row>
    <row r="141" spans="1:75" x14ac:dyDescent="0.3">
      <c r="A141" s="77"/>
      <c r="B141" s="77"/>
      <c r="C141" s="77"/>
      <c r="D141" s="77"/>
      <c r="E141" s="121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AM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</row>
    <row r="142" spans="1:75" x14ac:dyDescent="0.3">
      <c r="A142" s="77"/>
      <c r="B142" s="77"/>
      <c r="C142" s="77"/>
      <c r="D142" s="77"/>
      <c r="E142" s="121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AM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</row>
    <row r="143" spans="1:75" x14ac:dyDescent="0.3">
      <c r="A143" s="77"/>
      <c r="B143" s="77"/>
      <c r="C143" s="77"/>
      <c r="D143" s="77"/>
      <c r="E143" s="121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AM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</row>
    <row r="144" spans="1:75" x14ac:dyDescent="0.3">
      <c r="A144" s="77"/>
      <c r="B144" s="77"/>
      <c r="C144" s="77"/>
      <c r="D144" s="77"/>
      <c r="E144" s="121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AM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</row>
    <row r="145" spans="1:75" x14ac:dyDescent="0.3">
      <c r="A145" s="77"/>
      <c r="B145" s="77"/>
      <c r="C145" s="77"/>
      <c r="D145" s="77"/>
      <c r="E145" s="121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AM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</row>
    <row r="146" spans="1:75" x14ac:dyDescent="0.3">
      <c r="A146" s="77"/>
      <c r="B146" s="77"/>
      <c r="C146" s="77"/>
      <c r="D146" s="77"/>
      <c r="E146" s="121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AM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</row>
    <row r="147" spans="1:75" x14ac:dyDescent="0.3">
      <c r="A147" s="77"/>
      <c r="B147" s="77"/>
      <c r="C147" s="77"/>
      <c r="D147" s="77"/>
      <c r="E147" s="121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AM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</row>
    <row r="148" spans="1:75" x14ac:dyDescent="0.3">
      <c r="A148" s="77"/>
      <c r="B148" s="77"/>
      <c r="C148" s="77"/>
      <c r="D148" s="77"/>
      <c r="E148" s="121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AM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</row>
    <row r="149" spans="1:75" x14ac:dyDescent="0.3">
      <c r="A149" s="77"/>
      <c r="B149" s="77"/>
      <c r="C149" s="121"/>
      <c r="D149" s="121"/>
      <c r="E149" s="121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AM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</row>
    <row r="150" spans="1:75" x14ac:dyDescent="0.3">
      <c r="A150" s="77"/>
      <c r="B150" s="77"/>
      <c r="C150" s="121"/>
      <c r="D150" s="121"/>
      <c r="E150" s="121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AM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</row>
    <row r="151" spans="1:75" x14ac:dyDescent="0.3">
      <c r="A151" s="77"/>
      <c r="B151" s="77"/>
      <c r="C151" s="121"/>
      <c r="D151" s="121"/>
      <c r="E151" s="121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AM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</row>
    <row r="152" spans="1:75" x14ac:dyDescent="0.3">
      <c r="A152" s="77"/>
      <c r="B152" s="77"/>
      <c r="C152" s="121"/>
      <c r="D152" s="121"/>
      <c r="E152" s="121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AM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</row>
    <row r="153" spans="1:75" x14ac:dyDescent="0.3">
      <c r="A153" s="77"/>
      <c r="B153" s="77"/>
      <c r="C153" s="121"/>
      <c r="D153" s="121"/>
      <c r="E153" s="121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AM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</row>
    <row r="154" spans="1:75" x14ac:dyDescent="0.3">
      <c r="A154" s="77"/>
      <c r="B154" s="77"/>
      <c r="C154" s="121"/>
      <c r="D154" s="121"/>
      <c r="E154" s="121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AM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</row>
    <row r="155" spans="1:75" x14ac:dyDescent="0.3">
      <c r="A155" s="77"/>
      <c r="B155" s="77"/>
      <c r="C155" s="121"/>
      <c r="D155" s="121"/>
      <c r="E155" s="121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AM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</row>
    <row r="156" spans="1:75" x14ac:dyDescent="0.3">
      <c r="A156" s="77"/>
      <c r="B156" s="77"/>
      <c r="C156" s="121"/>
      <c r="D156" s="121"/>
      <c r="E156" s="121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AM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</row>
    <row r="157" spans="1:75" x14ac:dyDescent="0.3">
      <c r="A157" s="77"/>
      <c r="B157" s="77"/>
      <c r="C157" s="121"/>
      <c r="D157" s="121"/>
      <c r="E157" s="121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AM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</row>
    <row r="158" spans="1:75" x14ac:dyDescent="0.3">
      <c r="A158" s="77"/>
      <c r="B158" s="77"/>
      <c r="C158" s="121"/>
      <c r="D158" s="121"/>
      <c r="E158" s="121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AM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</row>
    <row r="159" spans="1:75" x14ac:dyDescent="0.3">
      <c r="A159" s="77"/>
      <c r="B159" s="77"/>
      <c r="C159" s="121"/>
      <c r="D159" s="121"/>
      <c r="E159" s="121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AM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</row>
    <row r="160" spans="1:75" x14ac:dyDescent="0.3">
      <c r="A160" s="77"/>
      <c r="B160" s="77"/>
      <c r="C160" s="121"/>
      <c r="D160" s="121"/>
      <c r="E160" s="121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AM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</row>
    <row r="161" spans="1:75" x14ac:dyDescent="0.3">
      <c r="A161" s="77"/>
      <c r="B161" s="77"/>
      <c r="C161" s="121"/>
      <c r="D161" s="121"/>
      <c r="E161" s="121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AM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</row>
    <row r="162" spans="1:75" x14ac:dyDescent="0.3">
      <c r="A162" s="77"/>
      <c r="B162" s="77"/>
      <c r="C162" s="121"/>
      <c r="D162" s="121"/>
      <c r="E162" s="121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AM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</row>
    <row r="163" spans="1:75" x14ac:dyDescent="0.3">
      <c r="A163" s="77"/>
      <c r="B163" s="77"/>
      <c r="C163" s="121"/>
      <c r="D163" s="121"/>
      <c r="E163" s="121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AM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</row>
    <row r="164" spans="1:75" x14ac:dyDescent="0.3">
      <c r="A164" s="77"/>
      <c r="B164" s="77"/>
      <c r="C164" s="121"/>
      <c r="D164" s="121"/>
      <c r="E164" s="121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AM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</row>
    <row r="165" spans="1:75" x14ac:dyDescent="0.3">
      <c r="A165" s="77"/>
      <c r="B165" s="77"/>
      <c r="C165" s="121"/>
      <c r="D165" s="121"/>
      <c r="E165" s="121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AM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</row>
    <row r="166" spans="1:75" x14ac:dyDescent="0.3">
      <c r="A166" s="77"/>
      <c r="B166" s="77"/>
      <c r="C166" s="121"/>
      <c r="D166" s="121"/>
      <c r="E166" s="121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AM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</row>
    <row r="167" spans="1:75" x14ac:dyDescent="0.3">
      <c r="A167" s="77"/>
      <c r="B167" s="77"/>
      <c r="C167" s="121"/>
      <c r="D167" s="121"/>
      <c r="E167" s="121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AM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</row>
    <row r="168" spans="1:75" x14ac:dyDescent="0.3">
      <c r="A168" s="77"/>
      <c r="B168" s="77"/>
      <c r="C168" s="121"/>
      <c r="D168" s="121"/>
      <c r="E168" s="121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AM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</row>
    <row r="169" spans="1:75" x14ac:dyDescent="0.3">
      <c r="A169" s="77"/>
      <c r="B169" s="77"/>
      <c r="C169" s="121"/>
      <c r="D169" s="121"/>
      <c r="E169" s="121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AM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</row>
    <row r="170" spans="1:75" x14ac:dyDescent="0.3">
      <c r="A170" s="77"/>
      <c r="B170" s="77"/>
      <c r="C170" s="121"/>
      <c r="D170" s="121"/>
      <c r="E170" s="121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AM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</row>
    <row r="171" spans="1:75" x14ac:dyDescent="0.3">
      <c r="A171" s="77"/>
      <c r="B171" s="77"/>
      <c r="C171" s="121"/>
      <c r="D171" s="121"/>
      <c r="E171" s="121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AM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</row>
    <row r="172" spans="1:75" x14ac:dyDescent="0.3">
      <c r="A172" s="77"/>
      <c r="B172" s="77"/>
      <c r="C172" s="121"/>
      <c r="D172" s="121"/>
      <c r="E172" s="121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AM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</row>
    <row r="173" spans="1:75" x14ac:dyDescent="0.3">
      <c r="A173" s="77"/>
      <c r="B173" s="77"/>
      <c r="C173" s="121"/>
      <c r="D173" s="121"/>
      <c r="E173" s="121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AM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</row>
    <row r="174" spans="1:75" x14ac:dyDescent="0.3">
      <c r="A174" s="77"/>
      <c r="B174" s="77"/>
      <c r="C174" s="121"/>
      <c r="D174" s="121"/>
      <c r="E174" s="121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AM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</row>
    <row r="175" spans="1:75" x14ac:dyDescent="0.3">
      <c r="A175" s="77"/>
      <c r="B175" s="77"/>
      <c r="C175" s="121"/>
      <c r="D175" s="121"/>
      <c r="E175" s="121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AM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</row>
    <row r="176" spans="1:75" x14ac:dyDescent="0.3">
      <c r="A176" s="77"/>
      <c r="B176" s="77"/>
      <c r="C176" s="121"/>
      <c r="D176" s="121"/>
      <c r="E176" s="121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AM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</row>
    <row r="177" spans="1:75" x14ac:dyDescent="0.3">
      <c r="A177" s="77"/>
      <c r="B177" s="77"/>
      <c r="C177" s="121"/>
      <c r="D177" s="121"/>
      <c r="E177" s="121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AM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</row>
    <row r="178" spans="1:75" x14ac:dyDescent="0.3">
      <c r="A178" s="77"/>
      <c r="B178" s="77"/>
      <c r="C178" s="121"/>
      <c r="D178" s="121"/>
      <c r="E178" s="121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AM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</row>
    <row r="179" spans="1:75" x14ac:dyDescent="0.3">
      <c r="A179" s="77"/>
      <c r="B179" s="77"/>
      <c r="C179" s="121"/>
      <c r="D179" s="121"/>
      <c r="E179" s="121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AM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</row>
    <row r="180" spans="1:75" x14ac:dyDescent="0.3">
      <c r="A180" s="77"/>
      <c r="B180" s="77"/>
      <c r="C180" s="121"/>
      <c r="D180" s="121"/>
      <c r="E180" s="121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AM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</row>
    <row r="181" spans="1:75" x14ac:dyDescent="0.3">
      <c r="A181" s="77"/>
      <c r="B181" s="77"/>
      <c r="C181" s="121"/>
      <c r="D181" s="121"/>
      <c r="E181" s="121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AM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</row>
    <row r="182" spans="1:75" x14ac:dyDescent="0.3">
      <c r="A182" s="77"/>
      <c r="B182" s="77"/>
      <c r="C182" s="121"/>
      <c r="D182" s="121"/>
      <c r="E182" s="121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AM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</row>
    <row r="183" spans="1:75" x14ac:dyDescent="0.3">
      <c r="A183" s="77"/>
      <c r="B183" s="77"/>
      <c r="C183" s="121"/>
      <c r="D183" s="121"/>
      <c r="E183" s="121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AM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</row>
    <row r="184" spans="1:75" x14ac:dyDescent="0.3">
      <c r="A184" s="77"/>
      <c r="B184" s="77"/>
      <c r="C184" s="121"/>
      <c r="D184" s="121"/>
      <c r="E184" s="121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AM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</row>
    <row r="185" spans="1:75" x14ac:dyDescent="0.3">
      <c r="A185" s="77"/>
      <c r="B185" s="77"/>
      <c r="C185" s="121"/>
      <c r="D185" s="121"/>
      <c r="E185" s="121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AM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</row>
    <row r="186" spans="1:75" x14ac:dyDescent="0.3">
      <c r="A186" s="77"/>
      <c r="B186" s="77"/>
      <c r="C186" s="121"/>
      <c r="D186" s="121"/>
      <c r="E186" s="121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AM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</row>
    <row r="187" spans="1:75" x14ac:dyDescent="0.3">
      <c r="A187" s="77"/>
      <c r="B187" s="77"/>
      <c r="C187" s="121"/>
      <c r="D187" s="121"/>
      <c r="E187" s="121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AM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</row>
    <row r="188" spans="1:75" x14ac:dyDescent="0.3">
      <c r="A188" s="77"/>
      <c r="B188" s="77"/>
      <c r="C188" s="121"/>
      <c r="D188" s="121"/>
      <c r="E188" s="121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AM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</row>
    <row r="189" spans="1:75" x14ac:dyDescent="0.3">
      <c r="A189" s="77"/>
      <c r="B189" s="77"/>
      <c r="C189" s="121"/>
      <c r="D189" s="121"/>
      <c r="E189" s="121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AM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</row>
    <row r="190" spans="1:75" x14ac:dyDescent="0.3">
      <c r="A190" s="77"/>
      <c r="B190" s="77"/>
      <c r="C190" s="121"/>
      <c r="D190" s="121"/>
      <c r="E190" s="121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AM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</row>
    <row r="191" spans="1:75" x14ac:dyDescent="0.3">
      <c r="A191" s="77"/>
      <c r="B191" s="77"/>
      <c r="C191" s="121"/>
      <c r="D191" s="121"/>
      <c r="E191" s="121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AM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</row>
    <row r="192" spans="1:75" x14ac:dyDescent="0.3">
      <c r="A192" s="77"/>
      <c r="B192" s="77"/>
      <c r="C192" s="121"/>
      <c r="D192" s="121"/>
      <c r="E192" s="121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AM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</row>
    <row r="193" spans="1:75" x14ac:dyDescent="0.3">
      <c r="A193" s="77"/>
      <c r="B193" s="77"/>
      <c r="C193" s="121"/>
      <c r="D193" s="121"/>
      <c r="E193" s="121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AM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</row>
    <row r="194" spans="1:75" x14ac:dyDescent="0.3">
      <c r="A194" s="77"/>
      <c r="B194" s="77"/>
      <c r="C194" s="121"/>
      <c r="D194" s="121"/>
      <c r="E194" s="121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AM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</row>
    <row r="195" spans="1:75" x14ac:dyDescent="0.3">
      <c r="A195" s="77"/>
      <c r="B195" s="77"/>
      <c r="C195" s="121"/>
      <c r="D195" s="121"/>
      <c r="E195" s="121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AM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</row>
    <row r="196" spans="1:75" x14ac:dyDescent="0.3">
      <c r="A196" s="77"/>
      <c r="B196" s="77"/>
      <c r="C196" s="121"/>
      <c r="D196" s="121"/>
      <c r="E196" s="121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AM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</row>
    <row r="197" spans="1:75" x14ac:dyDescent="0.3">
      <c r="A197" s="77"/>
      <c r="B197" s="77"/>
      <c r="C197" s="121"/>
      <c r="D197" s="121"/>
      <c r="E197" s="121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AM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</row>
    <row r="198" spans="1:75" x14ac:dyDescent="0.3">
      <c r="A198" s="77"/>
      <c r="B198" s="77"/>
      <c r="C198" s="121"/>
      <c r="D198" s="121"/>
      <c r="E198" s="121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AM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</row>
    <row r="199" spans="1:75" x14ac:dyDescent="0.3">
      <c r="A199" s="77"/>
      <c r="B199" s="77"/>
      <c r="C199" s="121"/>
      <c r="D199" s="121"/>
      <c r="E199" s="121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AM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</row>
    <row r="200" spans="1:75" x14ac:dyDescent="0.3">
      <c r="A200" s="77"/>
      <c r="B200" s="77"/>
      <c r="C200" s="121"/>
      <c r="D200" s="121"/>
      <c r="E200" s="121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AM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</row>
    <row r="201" spans="1:75" x14ac:dyDescent="0.3">
      <c r="A201" s="77"/>
      <c r="B201" s="77"/>
      <c r="C201" s="121"/>
      <c r="D201" s="121"/>
      <c r="E201" s="121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AM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</row>
    <row r="202" spans="1:75" x14ac:dyDescent="0.3">
      <c r="A202" s="77"/>
      <c r="B202" s="77"/>
      <c r="C202" s="121"/>
      <c r="D202" s="121"/>
      <c r="E202" s="121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AM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</row>
    <row r="203" spans="1:75" x14ac:dyDescent="0.3">
      <c r="A203" s="77"/>
      <c r="B203" s="77"/>
      <c r="C203" s="121"/>
      <c r="D203" s="121"/>
      <c r="E203" s="121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AM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</row>
    <row r="204" spans="1:75" x14ac:dyDescent="0.3">
      <c r="A204" s="77"/>
      <c r="B204" s="77"/>
      <c r="C204" s="121"/>
      <c r="D204" s="121"/>
      <c r="E204" s="121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AM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</row>
    <row r="205" spans="1:75" x14ac:dyDescent="0.3">
      <c r="A205" s="77"/>
      <c r="B205" s="77"/>
      <c r="C205" s="121"/>
      <c r="D205" s="121"/>
      <c r="E205" s="121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AM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</row>
    <row r="206" spans="1:75" x14ac:dyDescent="0.3">
      <c r="A206" s="77"/>
      <c r="B206" s="77"/>
      <c r="C206" s="121"/>
      <c r="D206" s="121"/>
      <c r="E206" s="121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AM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</row>
    <row r="207" spans="1:75" x14ac:dyDescent="0.3">
      <c r="A207" s="77"/>
      <c r="B207" s="77"/>
      <c r="C207" s="121"/>
      <c r="D207" s="121"/>
      <c r="E207" s="121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AM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</row>
    <row r="208" spans="1:75" x14ac:dyDescent="0.3">
      <c r="A208" s="77"/>
      <c r="B208" s="77"/>
      <c r="C208" s="121"/>
      <c r="D208" s="121"/>
      <c r="E208" s="121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AM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</row>
    <row r="209" spans="1:75" x14ac:dyDescent="0.3">
      <c r="A209" s="77"/>
      <c r="B209" s="77"/>
      <c r="C209" s="121"/>
      <c r="D209" s="121"/>
      <c r="E209" s="121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AM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</row>
    <row r="210" spans="1:75" x14ac:dyDescent="0.3">
      <c r="A210" s="77"/>
      <c r="B210" s="77"/>
      <c r="C210" s="121"/>
      <c r="D210" s="121"/>
      <c r="E210" s="121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AM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</row>
    <row r="211" spans="1:75" x14ac:dyDescent="0.3">
      <c r="A211" s="77"/>
      <c r="B211" s="77"/>
      <c r="C211" s="121"/>
      <c r="D211" s="121"/>
      <c r="E211" s="121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AM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</row>
    <row r="212" spans="1:75" x14ac:dyDescent="0.3">
      <c r="A212" s="77"/>
      <c r="B212" s="77"/>
      <c r="C212" s="121"/>
      <c r="D212" s="121"/>
      <c r="E212" s="121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AM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</row>
    <row r="213" spans="1:75" x14ac:dyDescent="0.3">
      <c r="A213" s="77"/>
      <c r="B213" s="77"/>
      <c r="C213" s="121"/>
      <c r="D213" s="121"/>
      <c r="E213" s="121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AM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</row>
    <row r="214" spans="1:75" x14ac:dyDescent="0.3">
      <c r="A214" s="77"/>
      <c r="B214" s="77"/>
      <c r="C214" s="121"/>
      <c r="D214" s="121"/>
      <c r="E214" s="121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AM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</row>
    <row r="215" spans="1:75" x14ac:dyDescent="0.3">
      <c r="A215" s="77"/>
      <c r="B215" s="77"/>
      <c r="C215" s="121"/>
      <c r="D215" s="121"/>
      <c r="E215" s="121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AM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</row>
    <row r="216" spans="1:75" x14ac:dyDescent="0.3">
      <c r="A216" s="77"/>
      <c r="B216" s="77"/>
      <c r="C216" s="121"/>
      <c r="D216" s="121"/>
      <c r="E216" s="121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AM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</row>
    <row r="217" spans="1:75" x14ac:dyDescent="0.3">
      <c r="A217" s="77"/>
      <c r="B217" s="77"/>
      <c r="C217" s="121"/>
      <c r="D217" s="121"/>
      <c r="E217" s="121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AM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</row>
    <row r="218" spans="1:75" x14ac:dyDescent="0.3">
      <c r="A218" s="77"/>
      <c r="B218" s="77"/>
      <c r="C218" s="121"/>
      <c r="D218" s="121"/>
      <c r="E218" s="121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AM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</row>
    <row r="219" spans="1:75" x14ac:dyDescent="0.3">
      <c r="A219" s="77"/>
      <c r="B219" s="77"/>
      <c r="C219" s="121"/>
      <c r="D219" s="121"/>
      <c r="E219" s="121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AM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</row>
    <row r="220" spans="1:75" x14ac:dyDescent="0.3">
      <c r="A220" s="77"/>
      <c r="B220" s="77"/>
      <c r="C220" s="121"/>
      <c r="D220" s="121"/>
      <c r="E220" s="121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AM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</row>
    <row r="221" spans="1:75" x14ac:dyDescent="0.3">
      <c r="A221" s="77"/>
      <c r="B221" s="77"/>
      <c r="C221" s="121"/>
      <c r="D221" s="121"/>
      <c r="E221" s="121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AM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</row>
    <row r="222" spans="1:75" x14ac:dyDescent="0.3">
      <c r="A222" s="77"/>
      <c r="B222" s="77"/>
      <c r="C222" s="121"/>
      <c r="D222" s="121"/>
      <c r="E222" s="121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AM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</row>
    <row r="223" spans="1:75" x14ac:dyDescent="0.3">
      <c r="A223" s="77"/>
      <c r="B223" s="77"/>
      <c r="C223" s="121"/>
      <c r="D223" s="121"/>
      <c r="E223" s="121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AM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</row>
    <row r="224" spans="1:75" x14ac:dyDescent="0.3">
      <c r="A224" s="77"/>
      <c r="B224" s="77"/>
      <c r="C224" s="121"/>
      <c r="D224" s="121"/>
      <c r="E224" s="121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AM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</row>
    <row r="225" spans="1:75" x14ac:dyDescent="0.3">
      <c r="A225" s="77"/>
      <c r="B225" s="77"/>
      <c r="C225" s="121"/>
      <c r="D225" s="121"/>
      <c r="E225" s="121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AM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</row>
    <row r="226" spans="1:75" x14ac:dyDescent="0.3">
      <c r="A226" s="77"/>
      <c r="B226" s="77"/>
      <c r="C226" s="121"/>
      <c r="D226" s="121"/>
      <c r="E226" s="121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AM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</row>
    <row r="227" spans="1:75" x14ac:dyDescent="0.3">
      <c r="A227" s="77"/>
      <c r="B227" s="77"/>
      <c r="C227" s="121"/>
      <c r="D227" s="121"/>
      <c r="E227" s="121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AM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</row>
    <row r="228" spans="1:75" x14ac:dyDescent="0.3">
      <c r="A228" s="77"/>
      <c r="B228" s="77"/>
      <c r="C228" s="121"/>
      <c r="D228" s="121"/>
      <c r="E228" s="121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AM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</row>
    <row r="229" spans="1:75" x14ac:dyDescent="0.3">
      <c r="A229" s="77"/>
      <c r="B229" s="77"/>
      <c r="C229" s="121"/>
      <c r="D229" s="121"/>
      <c r="E229" s="121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AM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5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Z13:Z14 X13:X14 AB13:AB14 AD13:AD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>
                  <from>
                    <xdr:col>3</xdr:col>
                    <xdr:colOff>261257</xdr:colOff>
                    <xdr:row>7</xdr:row>
                    <xdr:rowOff>59871</xdr:rowOff>
                  </from>
                  <to>
                    <xdr:col>5</xdr:col>
                    <xdr:colOff>669471</xdr:colOff>
                    <xdr:row>8</xdr:row>
                    <xdr:rowOff>87086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>
                  <from>
                    <xdr:col>3</xdr:col>
                    <xdr:colOff>261257</xdr:colOff>
                    <xdr:row>24</xdr:row>
                    <xdr:rowOff>0</xdr:rowOff>
                  </from>
                  <to>
                    <xdr:col>5</xdr:col>
                    <xdr:colOff>669471</xdr:colOff>
                    <xdr:row>25</xdr:row>
                    <xdr:rowOff>87086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0"/>
  <sheetViews>
    <sheetView zoomScaleNormal="100" workbookViewId="0">
      <pane ySplit="1" topLeftCell="A2" activePane="bottomLeft" state="frozen"/>
      <selection pane="bottomLeft"/>
    </sheetView>
  </sheetViews>
  <sheetFormatPr defaultColWidth="10.921875" defaultRowHeight="12" customHeight="1" x14ac:dyDescent="0.3"/>
  <cols>
    <col min="1" max="1" width="15.69140625" style="148" bestFit="1" customWidth="1"/>
    <col min="2" max="2" width="5.69140625" style="148" bestFit="1" customWidth="1"/>
    <col min="3" max="3" width="40.69140625" style="148" bestFit="1" customWidth="1"/>
    <col min="4" max="4" width="8.69140625" style="148" bestFit="1" customWidth="1"/>
    <col min="5" max="6" width="9.69140625" style="148" bestFit="1" customWidth="1"/>
    <col min="7" max="9" width="11.69140625" style="148" bestFit="1" customWidth="1"/>
    <col min="10" max="10" width="8.69140625" style="148" bestFit="1" customWidth="1"/>
    <col min="11" max="12" width="9.69140625" style="148" bestFit="1" customWidth="1"/>
    <col min="13" max="15" width="11.69140625" style="148" bestFit="1" customWidth="1"/>
    <col min="16" max="16" width="9.69140625" style="148" bestFit="1" customWidth="1"/>
    <col min="17" max="17" width="7.69140625" style="148" bestFit="1" customWidth="1"/>
    <col min="18" max="16384" width="10.921875" style="148"/>
  </cols>
  <sheetData>
    <row r="1" spans="1:17" ht="161.05000000000001" customHeight="1" x14ac:dyDescent="0.4">
      <c r="A1" s="141" t="s">
        <v>215</v>
      </c>
      <c r="B1" s="142" t="s">
        <v>12</v>
      </c>
      <c r="C1" s="143" t="s">
        <v>216</v>
      </c>
      <c r="D1" s="144" t="s">
        <v>217</v>
      </c>
      <c r="E1" s="145" t="s">
        <v>218</v>
      </c>
      <c r="F1" s="146" t="s">
        <v>219</v>
      </c>
      <c r="G1" s="146" t="s">
        <v>220</v>
      </c>
      <c r="H1" s="146" t="s">
        <v>221</v>
      </c>
      <c r="I1" s="147" t="s">
        <v>222</v>
      </c>
      <c r="J1" s="144" t="s">
        <v>223</v>
      </c>
      <c r="K1" s="145" t="s">
        <v>224</v>
      </c>
      <c r="L1" s="146" t="s">
        <v>225</v>
      </c>
      <c r="M1" s="146" t="s">
        <v>226</v>
      </c>
      <c r="N1" s="146" t="s">
        <v>227</v>
      </c>
      <c r="O1" s="147" t="s">
        <v>228</v>
      </c>
      <c r="P1" s="144" t="s">
        <v>229</v>
      </c>
      <c r="Q1" s="144" t="s">
        <v>230</v>
      </c>
    </row>
    <row r="2" spans="1:17" ht="35.049999999999997" customHeight="1" x14ac:dyDescent="0.4">
      <c r="A2" s="149" t="s">
        <v>231</v>
      </c>
      <c r="B2" s="150">
        <v>1</v>
      </c>
      <c r="C2" s="149" t="s">
        <v>232</v>
      </c>
      <c r="D2" s="151">
        <v>0.62881723</v>
      </c>
      <c r="E2" s="152">
        <v>0.30156281000000001</v>
      </c>
      <c r="F2" s="152">
        <v>0.32725441999999999</v>
      </c>
      <c r="G2" s="152">
        <v>0.19437649000000001</v>
      </c>
      <c r="H2" s="152">
        <v>0.15597178</v>
      </c>
      <c r="I2" s="153">
        <v>2.0834499999999999E-2</v>
      </c>
      <c r="J2" s="154">
        <v>0.17680628000000001</v>
      </c>
      <c r="K2" s="156">
        <v>28</v>
      </c>
      <c r="L2" s="157">
        <v>29</v>
      </c>
      <c r="M2" s="157">
        <v>18</v>
      </c>
      <c r="N2" s="157">
        <v>12</v>
      </c>
      <c r="O2" s="157">
        <v>2</v>
      </c>
      <c r="P2" s="158">
        <v>89</v>
      </c>
      <c r="Q2" s="159" t="s">
        <v>233</v>
      </c>
    </row>
    <row r="3" spans="1:17" ht="35.049999999999997" customHeight="1" x14ac:dyDescent="0.4">
      <c r="A3" s="149" t="s">
        <v>231</v>
      </c>
      <c r="B3" s="150">
        <v>2</v>
      </c>
      <c r="C3" s="149" t="s">
        <v>18</v>
      </c>
      <c r="D3" s="151">
        <v>0.83162303000000004</v>
      </c>
      <c r="E3" s="152">
        <v>0.30102057999999998</v>
      </c>
      <c r="F3" s="152">
        <v>0.53060244999999995</v>
      </c>
      <c r="G3" s="152">
        <v>6.9083640000000002E-2</v>
      </c>
      <c r="H3" s="152">
        <v>6.424705E-2</v>
      </c>
      <c r="I3" s="153">
        <v>3.5046279999999999E-2</v>
      </c>
      <c r="J3" s="154">
        <v>9.9293329999999999E-2</v>
      </c>
      <c r="K3" s="156">
        <v>28</v>
      </c>
      <c r="L3" s="157">
        <v>48</v>
      </c>
      <c r="M3" s="157">
        <v>5</v>
      </c>
      <c r="N3" s="157">
        <v>6</v>
      </c>
      <c r="O3" s="157">
        <v>2</v>
      </c>
      <c r="P3" s="158">
        <v>89</v>
      </c>
      <c r="Q3" s="159" t="s">
        <v>233</v>
      </c>
    </row>
    <row r="4" spans="1:17" ht="35.049999999999997" customHeight="1" x14ac:dyDescent="0.4">
      <c r="A4" s="149" t="s">
        <v>231</v>
      </c>
      <c r="B4" s="150">
        <v>3</v>
      </c>
      <c r="C4" s="149" t="s">
        <v>20</v>
      </c>
      <c r="D4" s="151">
        <v>0.71506227</v>
      </c>
      <c r="E4" s="152">
        <v>0.34587338000000001</v>
      </c>
      <c r="F4" s="152">
        <v>0.36918888999999999</v>
      </c>
      <c r="G4" s="152">
        <v>0.11406903</v>
      </c>
      <c r="H4" s="152">
        <v>0.11606753</v>
      </c>
      <c r="I4" s="153">
        <v>5.4801170000000003E-2</v>
      </c>
      <c r="J4" s="154">
        <v>0.17086870000000001</v>
      </c>
      <c r="K4" s="156">
        <v>32</v>
      </c>
      <c r="L4" s="157">
        <v>34</v>
      </c>
      <c r="M4" s="157">
        <v>11</v>
      </c>
      <c r="N4" s="157">
        <v>8</v>
      </c>
      <c r="O4" s="157">
        <v>4</v>
      </c>
      <c r="P4" s="158">
        <v>89</v>
      </c>
      <c r="Q4" s="159" t="s">
        <v>233</v>
      </c>
    </row>
    <row r="5" spans="1:17" ht="35.049999999999997" customHeight="1" x14ac:dyDescent="0.4">
      <c r="A5" s="149" t="s">
        <v>231</v>
      </c>
      <c r="B5" s="150">
        <v>4</v>
      </c>
      <c r="C5" s="149" t="s">
        <v>22</v>
      </c>
      <c r="D5" s="151">
        <v>0.77746265999999997</v>
      </c>
      <c r="E5" s="152">
        <v>0.3875903</v>
      </c>
      <c r="F5" s="152">
        <v>0.38987235999999997</v>
      </c>
      <c r="G5" s="152">
        <v>0.13641803</v>
      </c>
      <c r="H5" s="152">
        <v>6.6335900000000003E-2</v>
      </c>
      <c r="I5" s="153">
        <v>1.9783410000000001E-2</v>
      </c>
      <c r="J5" s="154">
        <v>8.6119310000000004E-2</v>
      </c>
      <c r="K5" s="156">
        <v>35</v>
      </c>
      <c r="L5" s="157">
        <v>36</v>
      </c>
      <c r="M5" s="157">
        <v>11</v>
      </c>
      <c r="N5" s="157">
        <v>5</v>
      </c>
      <c r="O5" s="157">
        <v>2</v>
      </c>
      <c r="P5" s="158">
        <v>89</v>
      </c>
      <c r="Q5" s="159" t="s">
        <v>233</v>
      </c>
    </row>
    <row r="6" spans="1:17" ht="35.049999999999997" customHeight="1" x14ac:dyDescent="0.4">
      <c r="A6" s="149" t="s">
        <v>231</v>
      </c>
      <c r="B6" s="150">
        <v>5</v>
      </c>
      <c r="C6" s="149" t="s">
        <v>24</v>
      </c>
      <c r="D6" s="151">
        <v>0.86010903000000005</v>
      </c>
      <c r="E6" s="152">
        <v>0.45606014</v>
      </c>
      <c r="F6" s="152">
        <v>0.40404888999999999</v>
      </c>
      <c r="G6" s="152">
        <v>9.5823130000000006E-2</v>
      </c>
      <c r="H6" s="152">
        <v>2.0077899999999999E-2</v>
      </c>
      <c r="I6" s="153">
        <v>2.3989949999999999E-2</v>
      </c>
      <c r="J6" s="154">
        <v>4.4067839999999997E-2</v>
      </c>
      <c r="K6" s="156">
        <v>42</v>
      </c>
      <c r="L6" s="157">
        <v>35</v>
      </c>
      <c r="M6" s="157">
        <v>8</v>
      </c>
      <c r="N6" s="157">
        <v>2</v>
      </c>
      <c r="O6" s="157">
        <v>2</v>
      </c>
      <c r="P6" s="158">
        <v>89</v>
      </c>
      <c r="Q6" s="159" t="s">
        <v>233</v>
      </c>
    </row>
    <row r="7" spans="1:17" ht="35.049999999999997" customHeight="1" x14ac:dyDescent="0.4">
      <c r="A7" s="149" t="s">
        <v>231</v>
      </c>
      <c r="B7" s="150">
        <v>6</v>
      </c>
      <c r="C7" s="149" t="s">
        <v>27</v>
      </c>
      <c r="D7" s="151">
        <v>0.83926219000000002</v>
      </c>
      <c r="E7" s="152">
        <v>0.43514770000000003</v>
      </c>
      <c r="F7" s="152">
        <v>0.40411448</v>
      </c>
      <c r="G7" s="152">
        <v>3.9788549999999999E-2</v>
      </c>
      <c r="H7" s="152">
        <v>8.9754979999999998E-2</v>
      </c>
      <c r="I7" s="153">
        <v>3.119429E-2</v>
      </c>
      <c r="J7" s="154">
        <v>0.12094927</v>
      </c>
      <c r="K7" s="156">
        <v>38</v>
      </c>
      <c r="L7" s="157">
        <v>34</v>
      </c>
      <c r="M7" s="157">
        <v>4</v>
      </c>
      <c r="N7" s="157">
        <v>8</v>
      </c>
      <c r="O7" s="157">
        <v>3</v>
      </c>
      <c r="P7" s="158">
        <v>87</v>
      </c>
      <c r="Q7" s="159" t="s">
        <v>233</v>
      </c>
    </row>
    <row r="8" spans="1:17" ht="35.049999999999997" customHeight="1" x14ac:dyDescent="0.4">
      <c r="A8" s="149" t="s">
        <v>231</v>
      </c>
      <c r="B8" s="150">
        <v>7</v>
      </c>
      <c r="C8" s="149" t="s">
        <v>30</v>
      </c>
      <c r="D8" s="151">
        <v>0.99010830000000005</v>
      </c>
      <c r="E8" s="152">
        <v>0.76929634000000002</v>
      </c>
      <c r="F8" s="152">
        <v>0.22081196</v>
      </c>
      <c r="G8" s="152">
        <v>0</v>
      </c>
      <c r="H8" s="152">
        <v>0</v>
      </c>
      <c r="I8" s="153">
        <v>9.8916999999999998E-3</v>
      </c>
      <c r="J8" s="154">
        <v>9.8916999999999998E-3</v>
      </c>
      <c r="K8" s="156">
        <v>69</v>
      </c>
      <c r="L8" s="157">
        <v>19</v>
      </c>
      <c r="M8" s="157">
        <v>0</v>
      </c>
      <c r="N8" s="157">
        <v>0</v>
      </c>
      <c r="O8" s="157">
        <v>1</v>
      </c>
      <c r="P8" s="158">
        <v>89</v>
      </c>
      <c r="Q8" s="159" t="s">
        <v>233</v>
      </c>
    </row>
    <row r="9" spans="1:17" ht="35.049999999999997" customHeight="1" x14ac:dyDescent="0.4">
      <c r="A9" s="149" t="s">
        <v>231</v>
      </c>
      <c r="B9" s="150">
        <v>8</v>
      </c>
      <c r="C9" s="149" t="s">
        <v>33</v>
      </c>
      <c r="D9" s="151">
        <v>0.98081784000000005</v>
      </c>
      <c r="E9" s="152">
        <v>0.61571818</v>
      </c>
      <c r="F9" s="152">
        <v>0.36509965999999999</v>
      </c>
      <c r="G9" s="152">
        <v>9.2904600000000004E-3</v>
      </c>
      <c r="H9" s="152">
        <v>0</v>
      </c>
      <c r="I9" s="153">
        <v>9.8916999999999998E-3</v>
      </c>
      <c r="J9" s="154">
        <v>9.8916999999999998E-3</v>
      </c>
      <c r="K9" s="156">
        <v>56</v>
      </c>
      <c r="L9" s="157">
        <v>31</v>
      </c>
      <c r="M9" s="157">
        <v>1</v>
      </c>
      <c r="N9" s="157">
        <v>0</v>
      </c>
      <c r="O9" s="157">
        <v>1</v>
      </c>
      <c r="P9" s="158">
        <v>89</v>
      </c>
      <c r="Q9" s="159" t="s">
        <v>233</v>
      </c>
    </row>
    <row r="10" spans="1:17" ht="53.05" customHeight="1" x14ac:dyDescent="0.4">
      <c r="A10" s="149" t="s">
        <v>231</v>
      </c>
      <c r="B10" s="150">
        <v>9</v>
      </c>
      <c r="C10" s="149" t="s">
        <v>136</v>
      </c>
      <c r="D10" s="151">
        <v>0.41211789999999998</v>
      </c>
      <c r="E10" s="152">
        <v>0.13168205999999999</v>
      </c>
      <c r="F10" s="152">
        <v>0.28043583999999999</v>
      </c>
      <c r="G10" s="152">
        <v>0.1285791</v>
      </c>
      <c r="H10" s="152">
        <v>0.31273452000000002</v>
      </c>
      <c r="I10" s="153">
        <v>0.14656849</v>
      </c>
      <c r="J10" s="154">
        <v>0.45930300000000002</v>
      </c>
      <c r="K10" s="156">
        <v>11</v>
      </c>
      <c r="L10" s="157">
        <v>26</v>
      </c>
      <c r="M10" s="157">
        <v>12</v>
      </c>
      <c r="N10" s="157">
        <v>29</v>
      </c>
      <c r="O10" s="157">
        <v>11</v>
      </c>
      <c r="P10" s="158">
        <v>89</v>
      </c>
      <c r="Q10" s="159">
        <v>0</v>
      </c>
    </row>
    <row r="11" spans="1:17" ht="35.049999999999997" customHeight="1" x14ac:dyDescent="0.4">
      <c r="A11" s="149" t="s">
        <v>231</v>
      </c>
      <c r="B11" s="150">
        <v>10</v>
      </c>
      <c r="C11" s="149" t="s">
        <v>234</v>
      </c>
      <c r="D11" s="151">
        <v>0.44573604999999999</v>
      </c>
      <c r="E11" s="152">
        <v>0.16383702</v>
      </c>
      <c r="F11" s="152">
        <v>0.28189902999999999</v>
      </c>
      <c r="G11" s="152">
        <v>0.16864567</v>
      </c>
      <c r="H11" s="152">
        <v>0.22981811999999999</v>
      </c>
      <c r="I11" s="153">
        <v>0.15580015999999999</v>
      </c>
      <c r="J11" s="154">
        <v>0.38561827999999998</v>
      </c>
      <c r="K11" s="156">
        <v>14</v>
      </c>
      <c r="L11" s="157">
        <v>26</v>
      </c>
      <c r="M11" s="157">
        <v>16</v>
      </c>
      <c r="N11" s="157">
        <v>20</v>
      </c>
      <c r="O11" s="157">
        <v>12</v>
      </c>
      <c r="P11" s="158">
        <v>88</v>
      </c>
      <c r="Q11" s="159">
        <v>0</v>
      </c>
    </row>
    <row r="12" spans="1:17" ht="35.049999999999997" customHeight="1" x14ac:dyDescent="0.4">
      <c r="A12" s="149" t="s">
        <v>231</v>
      </c>
      <c r="B12" s="150">
        <v>11</v>
      </c>
      <c r="C12" s="149" t="s">
        <v>235</v>
      </c>
      <c r="D12" s="151">
        <v>0.57601384</v>
      </c>
      <c r="E12" s="152">
        <v>0.21051010000000001</v>
      </c>
      <c r="F12" s="152">
        <v>0.36550374000000002</v>
      </c>
      <c r="G12" s="152">
        <v>0.13143371000000001</v>
      </c>
      <c r="H12" s="152">
        <v>0.14086571000000001</v>
      </c>
      <c r="I12" s="153">
        <v>0.15168673999999999</v>
      </c>
      <c r="J12" s="154">
        <v>0.29255245000000002</v>
      </c>
      <c r="K12" s="156">
        <v>19</v>
      </c>
      <c r="L12" s="157">
        <v>34</v>
      </c>
      <c r="M12" s="157">
        <v>11</v>
      </c>
      <c r="N12" s="157">
        <v>13</v>
      </c>
      <c r="O12" s="157">
        <v>11</v>
      </c>
      <c r="P12" s="158">
        <v>88</v>
      </c>
      <c r="Q12" s="159">
        <v>0</v>
      </c>
    </row>
    <row r="13" spans="1:17" ht="35.049999999999997" customHeight="1" x14ac:dyDescent="0.4">
      <c r="A13" s="149" t="s">
        <v>231</v>
      </c>
      <c r="B13" s="150">
        <v>12</v>
      </c>
      <c r="C13" s="149" t="s">
        <v>236</v>
      </c>
      <c r="D13" s="151">
        <v>0.90058640000000001</v>
      </c>
      <c r="E13" s="152">
        <v>0.49033843999999999</v>
      </c>
      <c r="F13" s="152">
        <v>0.41024796000000002</v>
      </c>
      <c r="G13" s="152">
        <v>4.3127819999999997E-2</v>
      </c>
      <c r="H13" s="152">
        <v>3.5191930000000003E-2</v>
      </c>
      <c r="I13" s="153">
        <v>2.1093850000000001E-2</v>
      </c>
      <c r="J13" s="154">
        <v>5.6285769999999999E-2</v>
      </c>
      <c r="K13" s="156">
        <v>45</v>
      </c>
      <c r="L13" s="157">
        <v>35</v>
      </c>
      <c r="M13" s="157">
        <v>3</v>
      </c>
      <c r="N13" s="157">
        <v>3</v>
      </c>
      <c r="O13" s="157">
        <v>2</v>
      </c>
      <c r="P13" s="158">
        <v>88</v>
      </c>
      <c r="Q13" s="159">
        <v>0</v>
      </c>
    </row>
    <row r="14" spans="1:17" ht="35.049999999999997" customHeight="1" x14ac:dyDescent="0.4">
      <c r="A14" s="149" t="s">
        <v>231</v>
      </c>
      <c r="B14" s="150">
        <v>13</v>
      </c>
      <c r="C14" s="149" t="s">
        <v>45</v>
      </c>
      <c r="D14" s="151">
        <v>0.94435413999999995</v>
      </c>
      <c r="E14" s="152">
        <v>0.65081005000000003</v>
      </c>
      <c r="F14" s="152">
        <v>0.29354408999999998</v>
      </c>
      <c r="G14" s="152">
        <v>2.5075009999999998E-2</v>
      </c>
      <c r="H14" s="152">
        <v>2.0679139999999999E-2</v>
      </c>
      <c r="I14" s="153">
        <v>9.8916999999999998E-3</v>
      </c>
      <c r="J14" s="154">
        <v>3.057085E-2</v>
      </c>
      <c r="K14" s="156">
        <v>57</v>
      </c>
      <c r="L14" s="157">
        <v>27</v>
      </c>
      <c r="M14" s="157">
        <v>2</v>
      </c>
      <c r="N14" s="157">
        <v>2</v>
      </c>
      <c r="O14" s="157">
        <v>1</v>
      </c>
      <c r="P14" s="158">
        <v>89</v>
      </c>
      <c r="Q14" s="159">
        <v>0</v>
      </c>
    </row>
    <row r="15" spans="1:17" ht="71.05" customHeight="1" x14ac:dyDescent="0.4">
      <c r="A15" s="149" t="s">
        <v>231</v>
      </c>
      <c r="B15" s="150">
        <v>14</v>
      </c>
      <c r="C15" s="149" t="s">
        <v>137</v>
      </c>
      <c r="D15" s="151">
        <v>0.78065943999999998</v>
      </c>
      <c r="E15" s="152">
        <v>0.36037913999999999</v>
      </c>
      <c r="F15" s="152">
        <v>0.4202803</v>
      </c>
      <c r="G15" s="152">
        <v>0.11008285</v>
      </c>
      <c r="H15" s="152">
        <v>8.7696780000000002E-2</v>
      </c>
      <c r="I15" s="153">
        <v>2.1560929999999999E-2</v>
      </c>
      <c r="J15" s="154">
        <v>0.10925770999999999</v>
      </c>
      <c r="K15" s="156">
        <v>32</v>
      </c>
      <c r="L15" s="157">
        <v>38</v>
      </c>
      <c r="M15" s="157">
        <v>10</v>
      </c>
      <c r="N15" s="157">
        <v>7</v>
      </c>
      <c r="O15" s="157">
        <v>2</v>
      </c>
      <c r="P15" s="158">
        <v>89</v>
      </c>
      <c r="Q15" s="159">
        <v>0</v>
      </c>
    </row>
    <row r="16" spans="1:17" ht="35.049999999999997" customHeight="1" x14ac:dyDescent="0.4">
      <c r="A16" s="149" t="s">
        <v>231</v>
      </c>
      <c r="B16" s="150">
        <v>15</v>
      </c>
      <c r="C16" s="149" t="s">
        <v>46</v>
      </c>
      <c r="D16" s="151">
        <v>0.86782771999999997</v>
      </c>
      <c r="E16" s="152">
        <v>0.42500586000000001</v>
      </c>
      <c r="F16" s="152">
        <v>0.44282186000000001</v>
      </c>
      <c r="G16" s="152">
        <v>7.5421479999999999E-2</v>
      </c>
      <c r="H16" s="152">
        <v>3.4960270000000002E-2</v>
      </c>
      <c r="I16" s="153">
        <v>2.1790529999999999E-2</v>
      </c>
      <c r="J16" s="154">
        <v>5.6750799999999997E-2</v>
      </c>
      <c r="K16" s="156">
        <v>38</v>
      </c>
      <c r="L16" s="157">
        <v>37</v>
      </c>
      <c r="M16" s="157">
        <v>5</v>
      </c>
      <c r="N16" s="157">
        <v>3</v>
      </c>
      <c r="O16" s="157">
        <v>2</v>
      </c>
      <c r="P16" s="158">
        <v>85</v>
      </c>
      <c r="Q16" s="159">
        <v>4</v>
      </c>
    </row>
    <row r="17" spans="1:17" ht="35.049999999999997" customHeight="1" x14ac:dyDescent="0.4">
      <c r="A17" s="149" t="s">
        <v>231</v>
      </c>
      <c r="B17" s="150">
        <v>16</v>
      </c>
      <c r="C17" s="149" t="s">
        <v>47</v>
      </c>
      <c r="D17" s="151">
        <v>0.90280378999999999</v>
      </c>
      <c r="E17" s="152">
        <v>0.40999485000000002</v>
      </c>
      <c r="F17" s="152">
        <v>0.49280893999999997</v>
      </c>
      <c r="G17" s="152">
        <v>5.1749070000000001E-2</v>
      </c>
      <c r="H17" s="152">
        <v>2.4112990000000001E-2</v>
      </c>
      <c r="I17" s="153">
        <v>2.133415E-2</v>
      </c>
      <c r="J17" s="154">
        <v>4.5447139999999997E-2</v>
      </c>
      <c r="K17" s="156">
        <v>37</v>
      </c>
      <c r="L17" s="157">
        <v>41</v>
      </c>
      <c r="M17" s="157">
        <v>5</v>
      </c>
      <c r="N17" s="157">
        <v>2</v>
      </c>
      <c r="O17" s="157">
        <v>2</v>
      </c>
      <c r="P17" s="158">
        <v>87</v>
      </c>
      <c r="Q17" s="159">
        <v>2</v>
      </c>
    </row>
    <row r="18" spans="1:17" ht="53.05" customHeight="1" x14ac:dyDescent="0.4">
      <c r="A18" s="149" t="s">
        <v>231</v>
      </c>
      <c r="B18" s="150">
        <v>17</v>
      </c>
      <c r="C18" s="149" t="s">
        <v>237</v>
      </c>
      <c r="D18" s="151">
        <v>0.64734064000000002</v>
      </c>
      <c r="E18" s="152">
        <v>0.33554790000000001</v>
      </c>
      <c r="F18" s="152">
        <v>0.31179274000000001</v>
      </c>
      <c r="G18" s="152">
        <v>0.17821988</v>
      </c>
      <c r="H18" s="152">
        <v>6.9183900000000007E-2</v>
      </c>
      <c r="I18" s="153">
        <v>0.10525558</v>
      </c>
      <c r="J18" s="154">
        <v>0.17443947000000001</v>
      </c>
      <c r="K18" s="156">
        <v>30</v>
      </c>
      <c r="L18" s="157">
        <v>27</v>
      </c>
      <c r="M18" s="157">
        <v>15</v>
      </c>
      <c r="N18" s="157">
        <v>6</v>
      </c>
      <c r="O18" s="157">
        <v>8</v>
      </c>
      <c r="P18" s="158">
        <v>86</v>
      </c>
      <c r="Q18" s="159">
        <v>2</v>
      </c>
    </row>
    <row r="19" spans="1:17" ht="35.049999999999997" customHeight="1" x14ac:dyDescent="0.4">
      <c r="A19" s="149" t="s">
        <v>231</v>
      </c>
      <c r="B19" s="150">
        <v>18</v>
      </c>
      <c r="C19" s="149" t="s">
        <v>49</v>
      </c>
      <c r="D19" s="151">
        <v>0.58387637999999997</v>
      </c>
      <c r="E19" s="152">
        <v>0.26619525999999999</v>
      </c>
      <c r="F19" s="152">
        <v>0.31768112999999998</v>
      </c>
      <c r="G19" s="152">
        <v>0.17964612999999999</v>
      </c>
      <c r="H19" s="152">
        <v>0.19292971</v>
      </c>
      <c r="I19" s="153">
        <v>4.354777E-2</v>
      </c>
      <c r="J19" s="154">
        <v>0.23647749000000001</v>
      </c>
      <c r="K19" s="156">
        <v>25</v>
      </c>
      <c r="L19" s="157">
        <v>28</v>
      </c>
      <c r="M19" s="157">
        <v>17</v>
      </c>
      <c r="N19" s="157">
        <v>15</v>
      </c>
      <c r="O19" s="157">
        <v>4</v>
      </c>
      <c r="P19" s="158">
        <v>89</v>
      </c>
      <c r="Q19" s="159">
        <v>0</v>
      </c>
    </row>
    <row r="20" spans="1:17" ht="89.05" customHeight="1" x14ac:dyDescent="0.4">
      <c r="A20" s="149" t="s">
        <v>231</v>
      </c>
      <c r="B20" s="150">
        <v>19</v>
      </c>
      <c r="C20" s="149" t="s">
        <v>138</v>
      </c>
      <c r="D20" s="151">
        <v>0.83452598</v>
      </c>
      <c r="E20" s="152">
        <v>0.42949098000000002</v>
      </c>
      <c r="F20" s="152">
        <v>0.40503499999999998</v>
      </c>
      <c r="G20" s="152">
        <v>0.12847565999999999</v>
      </c>
      <c r="H20" s="152">
        <v>0</v>
      </c>
      <c r="I20" s="153">
        <v>3.6998360000000001E-2</v>
      </c>
      <c r="J20" s="154">
        <v>3.6998360000000001E-2</v>
      </c>
      <c r="K20" s="156">
        <v>35</v>
      </c>
      <c r="L20" s="157">
        <v>33</v>
      </c>
      <c r="M20" s="157">
        <v>11</v>
      </c>
      <c r="N20" s="157">
        <v>0</v>
      </c>
      <c r="O20" s="157">
        <v>3</v>
      </c>
      <c r="P20" s="158">
        <v>82</v>
      </c>
      <c r="Q20" s="159">
        <v>7</v>
      </c>
    </row>
    <row r="21" spans="1:17" ht="35.049999999999997" customHeight="1" x14ac:dyDescent="0.4">
      <c r="A21" s="149" t="s">
        <v>231</v>
      </c>
      <c r="B21" s="150">
        <v>20</v>
      </c>
      <c r="C21" s="149" t="s">
        <v>238</v>
      </c>
      <c r="D21" s="151">
        <v>0.90774568</v>
      </c>
      <c r="E21" s="152">
        <v>0.60316320000000001</v>
      </c>
      <c r="F21" s="152">
        <v>0.30458247999999999</v>
      </c>
      <c r="G21" s="152">
        <v>2.3735840000000001E-2</v>
      </c>
      <c r="H21" s="152">
        <v>4.7655459999999997E-2</v>
      </c>
      <c r="I21" s="153">
        <v>2.0863019999999999E-2</v>
      </c>
      <c r="J21" s="154">
        <v>6.8518480000000007E-2</v>
      </c>
      <c r="K21" s="156">
        <v>53</v>
      </c>
      <c r="L21" s="157">
        <v>29</v>
      </c>
      <c r="M21" s="157">
        <v>2</v>
      </c>
      <c r="N21" s="157">
        <v>3</v>
      </c>
      <c r="O21" s="157">
        <v>2</v>
      </c>
      <c r="P21" s="158">
        <v>89</v>
      </c>
      <c r="Q21" s="159" t="s">
        <v>233</v>
      </c>
    </row>
    <row r="22" spans="1:17" ht="35.049999999999997" customHeight="1" x14ac:dyDescent="0.4">
      <c r="A22" s="149" t="s">
        <v>231</v>
      </c>
      <c r="B22" s="150">
        <v>21</v>
      </c>
      <c r="C22" s="149" t="s">
        <v>51</v>
      </c>
      <c r="D22" s="151">
        <v>0.74462561000000005</v>
      </c>
      <c r="E22" s="152">
        <v>0.17663174000000001</v>
      </c>
      <c r="F22" s="152">
        <v>0.56799387000000001</v>
      </c>
      <c r="G22" s="152">
        <v>0.15063758999999999</v>
      </c>
      <c r="H22" s="152">
        <v>6.9001569999999998E-2</v>
      </c>
      <c r="I22" s="153">
        <v>3.573523E-2</v>
      </c>
      <c r="J22" s="154">
        <v>0.1047368</v>
      </c>
      <c r="K22" s="156">
        <v>16</v>
      </c>
      <c r="L22" s="157">
        <v>50</v>
      </c>
      <c r="M22" s="157">
        <v>13</v>
      </c>
      <c r="N22" s="157">
        <v>5</v>
      </c>
      <c r="O22" s="157">
        <v>3</v>
      </c>
      <c r="P22" s="158">
        <v>87</v>
      </c>
      <c r="Q22" s="159">
        <v>1</v>
      </c>
    </row>
    <row r="23" spans="1:17" ht="35.049999999999997" customHeight="1" x14ac:dyDescent="0.4">
      <c r="A23" s="149" t="s">
        <v>231</v>
      </c>
      <c r="B23" s="150">
        <v>22</v>
      </c>
      <c r="C23" s="149" t="s">
        <v>52</v>
      </c>
      <c r="D23" s="151">
        <v>0.60106278999999996</v>
      </c>
      <c r="E23" s="152">
        <v>0.24036241</v>
      </c>
      <c r="F23" s="152">
        <v>0.36070037999999999</v>
      </c>
      <c r="G23" s="152">
        <v>0.23606087000000001</v>
      </c>
      <c r="H23" s="152">
        <v>6.8285369999999998E-2</v>
      </c>
      <c r="I23" s="153">
        <v>9.4590969999999996E-2</v>
      </c>
      <c r="J23" s="154">
        <v>0.16287634000000001</v>
      </c>
      <c r="K23" s="156">
        <v>21</v>
      </c>
      <c r="L23" s="157">
        <v>31</v>
      </c>
      <c r="M23" s="157">
        <v>20</v>
      </c>
      <c r="N23" s="157">
        <v>6</v>
      </c>
      <c r="O23" s="157">
        <v>7</v>
      </c>
      <c r="P23" s="158">
        <v>85</v>
      </c>
      <c r="Q23" s="159">
        <v>3</v>
      </c>
    </row>
    <row r="24" spans="1:17" ht="53.05" customHeight="1" x14ac:dyDescent="0.4">
      <c r="A24" s="149" t="s">
        <v>231</v>
      </c>
      <c r="B24" s="150">
        <v>23</v>
      </c>
      <c r="C24" s="149" t="s">
        <v>53</v>
      </c>
      <c r="D24" s="151">
        <v>0.53630754000000003</v>
      </c>
      <c r="E24" s="152">
        <v>0.18925992999999999</v>
      </c>
      <c r="F24" s="152">
        <v>0.34704761000000001</v>
      </c>
      <c r="G24" s="152">
        <v>0.27426331999999998</v>
      </c>
      <c r="H24" s="152">
        <v>0.13354197000000001</v>
      </c>
      <c r="I24" s="153">
        <v>5.588717E-2</v>
      </c>
      <c r="J24" s="154">
        <v>0.18942914</v>
      </c>
      <c r="K24" s="156">
        <v>14</v>
      </c>
      <c r="L24" s="157">
        <v>25</v>
      </c>
      <c r="M24" s="157">
        <v>20</v>
      </c>
      <c r="N24" s="157">
        <v>10</v>
      </c>
      <c r="O24" s="157">
        <v>4</v>
      </c>
      <c r="P24" s="158">
        <v>73</v>
      </c>
      <c r="Q24" s="159">
        <v>16</v>
      </c>
    </row>
    <row r="25" spans="1:17" ht="53.05" customHeight="1" x14ac:dyDescent="0.4">
      <c r="A25" s="149" t="s">
        <v>231</v>
      </c>
      <c r="B25" s="150">
        <v>24</v>
      </c>
      <c r="C25" s="149" t="s">
        <v>239</v>
      </c>
      <c r="D25" s="151">
        <v>0.49723926000000002</v>
      </c>
      <c r="E25" s="152">
        <v>0.16359198</v>
      </c>
      <c r="F25" s="152">
        <v>0.33364727999999999</v>
      </c>
      <c r="G25" s="152">
        <v>0.25810991</v>
      </c>
      <c r="H25" s="152">
        <v>0.1602083</v>
      </c>
      <c r="I25" s="153">
        <v>8.4442530000000002E-2</v>
      </c>
      <c r="J25" s="154">
        <v>0.24465083000000001</v>
      </c>
      <c r="K25" s="156">
        <v>13</v>
      </c>
      <c r="L25" s="157">
        <v>28</v>
      </c>
      <c r="M25" s="157">
        <v>19</v>
      </c>
      <c r="N25" s="157">
        <v>13</v>
      </c>
      <c r="O25" s="157">
        <v>7</v>
      </c>
      <c r="P25" s="158">
        <v>80</v>
      </c>
      <c r="Q25" s="159">
        <v>9</v>
      </c>
    </row>
    <row r="26" spans="1:17" ht="35.049999999999997" customHeight="1" x14ac:dyDescent="0.4">
      <c r="A26" s="149" t="s">
        <v>231</v>
      </c>
      <c r="B26" s="150">
        <v>25</v>
      </c>
      <c r="C26" s="149" t="s">
        <v>55</v>
      </c>
      <c r="D26" s="151">
        <v>0.61869434000000001</v>
      </c>
      <c r="E26" s="152">
        <v>0.13595663999999999</v>
      </c>
      <c r="F26" s="152">
        <v>0.48273769</v>
      </c>
      <c r="G26" s="152">
        <v>0.2350187</v>
      </c>
      <c r="H26" s="152">
        <v>5.8696039999999998E-2</v>
      </c>
      <c r="I26" s="153">
        <v>8.7590929999999997E-2</v>
      </c>
      <c r="J26" s="154">
        <v>0.14628696999999999</v>
      </c>
      <c r="K26" s="156">
        <v>11</v>
      </c>
      <c r="L26" s="157">
        <v>41</v>
      </c>
      <c r="M26" s="157">
        <v>18</v>
      </c>
      <c r="N26" s="157">
        <v>5</v>
      </c>
      <c r="O26" s="157">
        <v>6</v>
      </c>
      <c r="P26" s="158">
        <v>81</v>
      </c>
      <c r="Q26" s="159">
        <v>8</v>
      </c>
    </row>
    <row r="27" spans="1:17" ht="35.049999999999997" customHeight="1" x14ac:dyDescent="0.4">
      <c r="A27" s="149" t="s">
        <v>231</v>
      </c>
      <c r="B27" s="150">
        <v>26</v>
      </c>
      <c r="C27" s="149" t="s">
        <v>56</v>
      </c>
      <c r="D27" s="151">
        <v>0.96652780999999999</v>
      </c>
      <c r="E27" s="152">
        <v>0.62490113999999997</v>
      </c>
      <c r="F27" s="152">
        <v>0.34162667000000002</v>
      </c>
      <c r="G27" s="152">
        <v>1.279305E-2</v>
      </c>
      <c r="H27" s="152">
        <v>1.0787440000000001E-2</v>
      </c>
      <c r="I27" s="153">
        <v>9.8916999999999998E-3</v>
      </c>
      <c r="J27" s="154">
        <v>2.0679139999999999E-2</v>
      </c>
      <c r="K27" s="156">
        <v>59</v>
      </c>
      <c r="L27" s="157">
        <v>27</v>
      </c>
      <c r="M27" s="157">
        <v>1</v>
      </c>
      <c r="N27" s="157">
        <v>1</v>
      </c>
      <c r="O27" s="157">
        <v>1</v>
      </c>
      <c r="P27" s="158">
        <v>89</v>
      </c>
      <c r="Q27" s="159">
        <v>0</v>
      </c>
    </row>
    <row r="28" spans="1:17" ht="35.049999999999997" customHeight="1" x14ac:dyDescent="0.4">
      <c r="A28" s="149" t="s">
        <v>231</v>
      </c>
      <c r="B28" s="150">
        <v>27</v>
      </c>
      <c r="C28" s="149" t="s">
        <v>57</v>
      </c>
      <c r="D28" s="151">
        <v>0.78084560000000003</v>
      </c>
      <c r="E28" s="152">
        <v>0.40743518000000001</v>
      </c>
      <c r="F28" s="152">
        <v>0.37341042000000002</v>
      </c>
      <c r="G28" s="152">
        <v>0.15688928999999999</v>
      </c>
      <c r="H28" s="152">
        <v>4.0459929999999998E-2</v>
      </c>
      <c r="I28" s="153">
        <v>2.180518E-2</v>
      </c>
      <c r="J28" s="154">
        <v>6.2265109999999999E-2</v>
      </c>
      <c r="K28" s="156">
        <v>36</v>
      </c>
      <c r="L28" s="157">
        <v>29</v>
      </c>
      <c r="M28" s="157">
        <v>14</v>
      </c>
      <c r="N28" s="157">
        <v>4</v>
      </c>
      <c r="O28" s="157">
        <v>2</v>
      </c>
      <c r="P28" s="158">
        <v>85</v>
      </c>
      <c r="Q28" s="159">
        <v>3</v>
      </c>
    </row>
    <row r="29" spans="1:17" ht="35.049999999999997" customHeight="1" x14ac:dyDescent="0.4">
      <c r="A29" s="149" t="s">
        <v>240</v>
      </c>
      <c r="B29" s="150">
        <v>28</v>
      </c>
      <c r="C29" s="149" t="s">
        <v>58</v>
      </c>
      <c r="D29" s="151">
        <v>0.95868419000000005</v>
      </c>
      <c r="E29" s="152">
        <v>0.69162670999999998</v>
      </c>
      <c r="F29" s="152">
        <v>0.26705748000000001</v>
      </c>
      <c r="G29" s="152">
        <v>3.1424109999999998E-2</v>
      </c>
      <c r="H29" s="152">
        <v>0</v>
      </c>
      <c r="I29" s="153">
        <v>9.8916999999999998E-3</v>
      </c>
      <c r="J29" s="154">
        <v>9.8916999999999998E-3</v>
      </c>
      <c r="K29" s="156">
        <v>61</v>
      </c>
      <c r="L29" s="157">
        <v>24</v>
      </c>
      <c r="M29" s="157">
        <v>3</v>
      </c>
      <c r="N29" s="157">
        <v>0</v>
      </c>
      <c r="O29" s="157">
        <v>1</v>
      </c>
      <c r="P29" s="158">
        <v>89</v>
      </c>
      <c r="Q29" s="159" t="s">
        <v>233</v>
      </c>
    </row>
    <row r="30" spans="1:17" ht="53.05" customHeight="1" x14ac:dyDescent="0.4">
      <c r="A30" s="149" t="s">
        <v>231</v>
      </c>
      <c r="B30" s="150">
        <v>29</v>
      </c>
      <c r="C30" s="149" t="s">
        <v>241</v>
      </c>
      <c r="D30" s="151">
        <v>0.96927379999999996</v>
      </c>
      <c r="E30" s="152">
        <v>0.57639591999999995</v>
      </c>
      <c r="F30" s="152">
        <v>0.39287788000000001</v>
      </c>
      <c r="G30" s="152">
        <v>9.8916999999999998E-3</v>
      </c>
      <c r="H30" s="152">
        <v>0</v>
      </c>
      <c r="I30" s="153">
        <v>2.0834499999999999E-2</v>
      </c>
      <c r="J30" s="154">
        <v>2.0834499999999999E-2</v>
      </c>
      <c r="K30" s="156">
        <v>53</v>
      </c>
      <c r="L30" s="157">
        <v>33</v>
      </c>
      <c r="M30" s="157">
        <v>1</v>
      </c>
      <c r="N30" s="157">
        <v>0</v>
      </c>
      <c r="O30" s="157">
        <v>2</v>
      </c>
      <c r="P30" s="158">
        <v>89</v>
      </c>
      <c r="Q30" s="159">
        <v>0</v>
      </c>
    </row>
    <row r="31" spans="1:17" ht="53.05" customHeight="1" x14ac:dyDescent="0.4">
      <c r="A31" s="149" t="s">
        <v>231</v>
      </c>
      <c r="B31" s="150">
        <v>30</v>
      </c>
      <c r="C31" s="149" t="s">
        <v>60</v>
      </c>
      <c r="D31" s="151">
        <v>0.65797066000000004</v>
      </c>
      <c r="E31" s="152">
        <v>0.19740969</v>
      </c>
      <c r="F31" s="152">
        <v>0.46056097000000001</v>
      </c>
      <c r="G31" s="152">
        <v>0.11807792</v>
      </c>
      <c r="H31" s="152">
        <v>0.13007706999999999</v>
      </c>
      <c r="I31" s="153">
        <v>9.3874349999999995E-2</v>
      </c>
      <c r="J31" s="154">
        <v>0.22395142000000001</v>
      </c>
      <c r="K31" s="156">
        <v>17</v>
      </c>
      <c r="L31" s="157">
        <v>40</v>
      </c>
      <c r="M31" s="157">
        <v>10</v>
      </c>
      <c r="N31" s="157">
        <v>11</v>
      </c>
      <c r="O31" s="157">
        <v>7</v>
      </c>
      <c r="P31" s="158">
        <v>85</v>
      </c>
      <c r="Q31" s="159">
        <v>1</v>
      </c>
    </row>
    <row r="32" spans="1:17" ht="35.049999999999997" customHeight="1" x14ac:dyDescent="0.4">
      <c r="A32" s="149" t="s">
        <v>231</v>
      </c>
      <c r="B32" s="150">
        <v>31</v>
      </c>
      <c r="C32" s="149" t="s">
        <v>61</v>
      </c>
      <c r="D32" s="151">
        <v>0.73807122000000003</v>
      </c>
      <c r="E32" s="152">
        <v>0.27492477999999998</v>
      </c>
      <c r="F32" s="152">
        <v>0.46314643</v>
      </c>
      <c r="G32" s="152">
        <v>9.7392010000000001E-2</v>
      </c>
      <c r="H32" s="152">
        <v>9.7712129999999994E-2</v>
      </c>
      <c r="I32" s="153">
        <v>6.6824640000000005E-2</v>
      </c>
      <c r="J32" s="154">
        <v>0.16453677</v>
      </c>
      <c r="K32" s="156">
        <v>24</v>
      </c>
      <c r="L32" s="157">
        <v>41</v>
      </c>
      <c r="M32" s="157">
        <v>8</v>
      </c>
      <c r="N32" s="157">
        <v>7</v>
      </c>
      <c r="O32" s="157">
        <v>6</v>
      </c>
      <c r="P32" s="158">
        <v>86</v>
      </c>
      <c r="Q32" s="159">
        <v>1</v>
      </c>
    </row>
    <row r="33" spans="1:17" ht="35.049999999999997" customHeight="1" x14ac:dyDescent="0.4">
      <c r="A33" s="149" t="s">
        <v>231</v>
      </c>
      <c r="B33" s="150">
        <v>32</v>
      </c>
      <c r="C33" s="149" t="s">
        <v>62</v>
      </c>
      <c r="D33" s="151">
        <v>0.55773704999999996</v>
      </c>
      <c r="E33" s="152">
        <v>0.22465705999999999</v>
      </c>
      <c r="F33" s="152">
        <v>0.33307998999999999</v>
      </c>
      <c r="G33" s="152">
        <v>0.21476213</v>
      </c>
      <c r="H33" s="152">
        <v>0.10010371</v>
      </c>
      <c r="I33" s="153">
        <v>0.12739711000000001</v>
      </c>
      <c r="J33" s="154">
        <v>0.22750081999999999</v>
      </c>
      <c r="K33" s="156">
        <v>19</v>
      </c>
      <c r="L33" s="157">
        <v>30</v>
      </c>
      <c r="M33" s="157">
        <v>16</v>
      </c>
      <c r="N33" s="157">
        <v>9</v>
      </c>
      <c r="O33" s="157">
        <v>10</v>
      </c>
      <c r="P33" s="158">
        <v>84</v>
      </c>
      <c r="Q33" s="159">
        <v>1</v>
      </c>
    </row>
    <row r="34" spans="1:17" ht="35.049999999999997" customHeight="1" x14ac:dyDescent="0.4">
      <c r="A34" s="149" t="s">
        <v>231</v>
      </c>
      <c r="B34" s="150">
        <v>33</v>
      </c>
      <c r="C34" s="149" t="s">
        <v>63</v>
      </c>
      <c r="D34" s="151">
        <v>0.39586422999999998</v>
      </c>
      <c r="E34" s="152">
        <v>0.13260986999999999</v>
      </c>
      <c r="F34" s="152">
        <v>0.26325435000000003</v>
      </c>
      <c r="G34" s="152">
        <v>0.32005069000000003</v>
      </c>
      <c r="H34" s="152">
        <v>0.14991878</v>
      </c>
      <c r="I34" s="153">
        <v>0.13416629999999999</v>
      </c>
      <c r="J34" s="154">
        <v>0.28408507999999999</v>
      </c>
      <c r="K34" s="156">
        <v>10</v>
      </c>
      <c r="L34" s="157">
        <v>20</v>
      </c>
      <c r="M34" s="157">
        <v>26</v>
      </c>
      <c r="N34" s="157">
        <v>11</v>
      </c>
      <c r="O34" s="157">
        <v>9</v>
      </c>
      <c r="P34" s="158">
        <v>76</v>
      </c>
      <c r="Q34" s="159">
        <v>11</v>
      </c>
    </row>
    <row r="35" spans="1:17" ht="89.05" customHeight="1" x14ac:dyDescent="0.4">
      <c r="A35" s="149" t="s">
        <v>231</v>
      </c>
      <c r="B35" s="150">
        <v>34</v>
      </c>
      <c r="C35" s="149" t="s">
        <v>139</v>
      </c>
      <c r="D35" s="151">
        <v>0.58625271999999995</v>
      </c>
      <c r="E35" s="152">
        <v>0.2216632</v>
      </c>
      <c r="F35" s="152">
        <v>0.36458952</v>
      </c>
      <c r="G35" s="152">
        <v>0.27698641000000002</v>
      </c>
      <c r="H35" s="152">
        <v>6.7235950000000003E-2</v>
      </c>
      <c r="I35" s="153">
        <v>6.9524920000000004E-2</v>
      </c>
      <c r="J35" s="154">
        <v>0.13676087000000001</v>
      </c>
      <c r="K35" s="156">
        <v>18</v>
      </c>
      <c r="L35" s="157">
        <v>31</v>
      </c>
      <c r="M35" s="157">
        <v>20</v>
      </c>
      <c r="N35" s="157">
        <v>4</v>
      </c>
      <c r="O35" s="157">
        <v>5</v>
      </c>
      <c r="P35" s="158">
        <v>78</v>
      </c>
      <c r="Q35" s="159">
        <v>9</v>
      </c>
    </row>
    <row r="36" spans="1:17" ht="35.049999999999997" customHeight="1" x14ac:dyDescent="0.4">
      <c r="A36" s="149" t="s">
        <v>231</v>
      </c>
      <c r="B36" s="150">
        <v>35</v>
      </c>
      <c r="C36" s="149" t="s">
        <v>64</v>
      </c>
      <c r="D36" s="151">
        <v>0.83118981000000003</v>
      </c>
      <c r="E36" s="152">
        <v>0.35176815</v>
      </c>
      <c r="F36" s="152">
        <v>0.47942166000000003</v>
      </c>
      <c r="G36" s="152">
        <v>9.7451129999999997E-2</v>
      </c>
      <c r="H36" s="152">
        <v>2.5173069999999999E-2</v>
      </c>
      <c r="I36" s="153">
        <v>4.6185999999999998E-2</v>
      </c>
      <c r="J36" s="154">
        <v>7.1359060000000002E-2</v>
      </c>
      <c r="K36" s="156">
        <v>31</v>
      </c>
      <c r="L36" s="157">
        <v>40</v>
      </c>
      <c r="M36" s="157">
        <v>9</v>
      </c>
      <c r="N36" s="157">
        <v>1</v>
      </c>
      <c r="O36" s="157">
        <v>4</v>
      </c>
      <c r="P36" s="158">
        <v>85</v>
      </c>
      <c r="Q36" s="159">
        <v>1</v>
      </c>
    </row>
    <row r="37" spans="1:17" ht="53.05" customHeight="1" x14ac:dyDescent="0.4">
      <c r="A37" s="149" t="s">
        <v>231</v>
      </c>
      <c r="B37" s="150">
        <v>36</v>
      </c>
      <c r="C37" s="149" t="s">
        <v>65</v>
      </c>
      <c r="D37" s="151">
        <v>0.83312717000000003</v>
      </c>
      <c r="E37" s="152">
        <v>0.27024041999999998</v>
      </c>
      <c r="F37" s="152">
        <v>0.56288674999999999</v>
      </c>
      <c r="G37" s="152">
        <v>0.10128753</v>
      </c>
      <c r="H37" s="152">
        <v>9.5129499999999992E-3</v>
      </c>
      <c r="I37" s="153">
        <v>5.6072339999999998E-2</v>
      </c>
      <c r="J37" s="154">
        <v>6.5585299999999999E-2</v>
      </c>
      <c r="K37" s="156">
        <v>24</v>
      </c>
      <c r="L37" s="157">
        <v>47</v>
      </c>
      <c r="M37" s="157">
        <v>10</v>
      </c>
      <c r="N37" s="157">
        <v>1</v>
      </c>
      <c r="O37" s="157">
        <v>5</v>
      </c>
      <c r="P37" s="158">
        <v>87</v>
      </c>
      <c r="Q37" s="159">
        <v>0</v>
      </c>
    </row>
    <row r="38" spans="1:17" ht="53.05" customHeight="1" x14ac:dyDescent="0.4">
      <c r="A38" s="149" t="s">
        <v>231</v>
      </c>
      <c r="B38" s="150">
        <v>37</v>
      </c>
      <c r="C38" s="149" t="s">
        <v>66</v>
      </c>
      <c r="D38" s="151">
        <v>0.66761521000000001</v>
      </c>
      <c r="E38" s="152">
        <v>0.30773861000000002</v>
      </c>
      <c r="F38" s="152">
        <v>0.35987659</v>
      </c>
      <c r="G38" s="152">
        <v>0.17202245999999999</v>
      </c>
      <c r="H38" s="152">
        <v>5.5046930000000001E-2</v>
      </c>
      <c r="I38" s="153">
        <v>0.10531541</v>
      </c>
      <c r="J38" s="154">
        <v>0.16036233999999999</v>
      </c>
      <c r="K38" s="156">
        <v>28</v>
      </c>
      <c r="L38" s="157">
        <v>31</v>
      </c>
      <c r="M38" s="157">
        <v>14</v>
      </c>
      <c r="N38" s="157">
        <v>5</v>
      </c>
      <c r="O38" s="157">
        <v>8</v>
      </c>
      <c r="P38" s="158">
        <v>86</v>
      </c>
      <c r="Q38" s="159">
        <v>1</v>
      </c>
    </row>
    <row r="39" spans="1:17" ht="125.05" customHeight="1" x14ac:dyDescent="0.4">
      <c r="A39" s="149" t="s">
        <v>231</v>
      </c>
      <c r="B39" s="150">
        <v>38</v>
      </c>
      <c r="C39" s="149" t="s">
        <v>140</v>
      </c>
      <c r="D39" s="151">
        <v>0.72462126999999998</v>
      </c>
      <c r="E39" s="152">
        <v>0.37421415000000002</v>
      </c>
      <c r="F39" s="152">
        <v>0.35040712000000002</v>
      </c>
      <c r="G39" s="152">
        <v>0.15696392000000001</v>
      </c>
      <c r="H39" s="152">
        <v>2.3018630000000002E-2</v>
      </c>
      <c r="I39" s="153">
        <v>9.5396190000000006E-2</v>
      </c>
      <c r="J39" s="154">
        <v>0.11841482</v>
      </c>
      <c r="K39" s="156">
        <v>34</v>
      </c>
      <c r="L39" s="157">
        <v>30</v>
      </c>
      <c r="M39" s="157">
        <v>12</v>
      </c>
      <c r="N39" s="157">
        <v>2</v>
      </c>
      <c r="O39" s="157">
        <v>7</v>
      </c>
      <c r="P39" s="158">
        <v>85</v>
      </c>
      <c r="Q39" s="159">
        <v>2</v>
      </c>
    </row>
    <row r="40" spans="1:17" ht="35.049999999999997" customHeight="1" x14ac:dyDescent="0.4">
      <c r="A40" s="149" t="s">
        <v>231</v>
      </c>
      <c r="B40" s="150">
        <v>39</v>
      </c>
      <c r="C40" s="149" t="s">
        <v>67</v>
      </c>
      <c r="D40" s="151">
        <v>0.79303509999999999</v>
      </c>
      <c r="E40" s="152">
        <v>0.37356025999999998</v>
      </c>
      <c r="F40" s="152">
        <v>0.41947484000000002</v>
      </c>
      <c r="G40" s="152">
        <v>0.11430195</v>
      </c>
      <c r="H40" s="152">
        <v>5.7704239999999997E-2</v>
      </c>
      <c r="I40" s="153">
        <v>3.4958709999999997E-2</v>
      </c>
      <c r="J40" s="154">
        <v>9.2662949999999994E-2</v>
      </c>
      <c r="K40" s="156">
        <v>33</v>
      </c>
      <c r="L40" s="157">
        <v>36</v>
      </c>
      <c r="M40" s="157">
        <v>9</v>
      </c>
      <c r="N40" s="157">
        <v>4</v>
      </c>
      <c r="O40" s="157">
        <v>3</v>
      </c>
      <c r="P40" s="158">
        <v>85</v>
      </c>
      <c r="Q40" s="159">
        <v>2</v>
      </c>
    </row>
    <row r="41" spans="1:17" ht="35.049999999999997" customHeight="1" x14ac:dyDescent="0.4">
      <c r="A41" s="149" t="s">
        <v>231</v>
      </c>
      <c r="B41" s="150">
        <v>40</v>
      </c>
      <c r="C41" s="149" t="s">
        <v>242</v>
      </c>
      <c r="D41" s="151">
        <v>0.78049331</v>
      </c>
      <c r="E41" s="152">
        <v>0.36281506000000002</v>
      </c>
      <c r="F41" s="152">
        <v>0.41767824999999997</v>
      </c>
      <c r="G41" s="152">
        <v>8.3685510000000005E-2</v>
      </c>
      <c r="H41" s="152">
        <v>6.2578259999999997E-2</v>
      </c>
      <c r="I41" s="153">
        <v>7.3242929999999998E-2</v>
      </c>
      <c r="J41" s="154">
        <v>0.13582118000000001</v>
      </c>
      <c r="K41" s="156">
        <v>33</v>
      </c>
      <c r="L41" s="157">
        <v>36</v>
      </c>
      <c r="M41" s="157">
        <v>8</v>
      </c>
      <c r="N41" s="157">
        <v>5</v>
      </c>
      <c r="O41" s="157">
        <v>5</v>
      </c>
      <c r="P41" s="158">
        <v>87</v>
      </c>
      <c r="Q41" s="159" t="s">
        <v>233</v>
      </c>
    </row>
    <row r="42" spans="1:17" ht="53.05" customHeight="1" x14ac:dyDescent="0.4">
      <c r="A42" s="149" t="s">
        <v>231</v>
      </c>
      <c r="B42" s="150">
        <v>41</v>
      </c>
      <c r="C42" s="149" t="s">
        <v>243</v>
      </c>
      <c r="D42" s="151">
        <v>0.58203994999999997</v>
      </c>
      <c r="E42" s="152">
        <v>0.27238795999999998</v>
      </c>
      <c r="F42" s="152">
        <v>0.30965198999999999</v>
      </c>
      <c r="G42" s="152">
        <v>0.19047309000000001</v>
      </c>
      <c r="H42" s="152">
        <v>0.11730933</v>
      </c>
      <c r="I42" s="153">
        <v>0.11017763</v>
      </c>
      <c r="J42" s="154">
        <v>0.22748695999999999</v>
      </c>
      <c r="K42" s="156">
        <v>23</v>
      </c>
      <c r="L42" s="157">
        <v>25</v>
      </c>
      <c r="M42" s="157">
        <v>15</v>
      </c>
      <c r="N42" s="157">
        <v>10</v>
      </c>
      <c r="O42" s="157">
        <v>7</v>
      </c>
      <c r="P42" s="158">
        <v>80</v>
      </c>
      <c r="Q42" s="159">
        <v>8</v>
      </c>
    </row>
    <row r="43" spans="1:17" ht="35.049999999999997" customHeight="1" x14ac:dyDescent="0.4">
      <c r="A43" s="149" t="s">
        <v>231</v>
      </c>
      <c r="B43" s="150">
        <v>42</v>
      </c>
      <c r="C43" s="149" t="s">
        <v>70</v>
      </c>
      <c r="D43" s="151">
        <v>0.95341586</v>
      </c>
      <c r="E43" s="152">
        <v>0.68076499000000001</v>
      </c>
      <c r="F43" s="152">
        <v>0.27265086999999999</v>
      </c>
      <c r="G43" s="152">
        <v>0</v>
      </c>
      <c r="H43" s="152">
        <v>2.4304289999999999E-2</v>
      </c>
      <c r="I43" s="153">
        <v>2.227985E-2</v>
      </c>
      <c r="J43" s="154">
        <v>4.6584140000000003E-2</v>
      </c>
      <c r="K43" s="156">
        <v>61</v>
      </c>
      <c r="L43" s="157">
        <v>22</v>
      </c>
      <c r="M43" s="157">
        <v>0</v>
      </c>
      <c r="N43" s="157">
        <v>2</v>
      </c>
      <c r="O43" s="157">
        <v>2</v>
      </c>
      <c r="P43" s="158">
        <v>87</v>
      </c>
      <c r="Q43" s="159">
        <v>0</v>
      </c>
    </row>
    <row r="44" spans="1:17" ht="53.05" customHeight="1" x14ac:dyDescent="0.4">
      <c r="A44" s="149" t="s">
        <v>231</v>
      </c>
      <c r="B44" s="150">
        <v>43</v>
      </c>
      <c r="C44" s="149" t="s">
        <v>71</v>
      </c>
      <c r="D44" s="151">
        <v>0.73415713000000005</v>
      </c>
      <c r="E44" s="152">
        <v>0.49888362000000003</v>
      </c>
      <c r="F44" s="152">
        <v>0.23527350999999999</v>
      </c>
      <c r="G44" s="152">
        <v>0.16877075999999999</v>
      </c>
      <c r="H44" s="152">
        <v>2.9154510000000002E-2</v>
      </c>
      <c r="I44" s="153">
        <v>6.7917599999999995E-2</v>
      </c>
      <c r="J44" s="154">
        <v>9.7072099999999995E-2</v>
      </c>
      <c r="K44" s="156">
        <v>44</v>
      </c>
      <c r="L44" s="157">
        <v>22</v>
      </c>
      <c r="M44" s="157">
        <v>12</v>
      </c>
      <c r="N44" s="157">
        <v>3</v>
      </c>
      <c r="O44" s="157">
        <v>6</v>
      </c>
      <c r="P44" s="158">
        <v>87</v>
      </c>
      <c r="Q44" s="159">
        <v>0</v>
      </c>
    </row>
    <row r="45" spans="1:17" ht="35.049999999999997" customHeight="1" x14ac:dyDescent="0.4">
      <c r="A45" s="149" t="s">
        <v>231</v>
      </c>
      <c r="B45" s="150">
        <v>44</v>
      </c>
      <c r="C45" s="149" t="s">
        <v>72</v>
      </c>
      <c r="D45" s="151">
        <v>0.82573912000000005</v>
      </c>
      <c r="E45" s="152">
        <v>0.56363441999999997</v>
      </c>
      <c r="F45" s="152">
        <v>0.26210468999999997</v>
      </c>
      <c r="G45" s="152">
        <v>8.4676009999999996E-2</v>
      </c>
      <c r="H45" s="152">
        <v>4.6063710000000001E-2</v>
      </c>
      <c r="I45" s="153">
        <v>4.3521169999999998E-2</v>
      </c>
      <c r="J45" s="154">
        <v>8.9584869999999997E-2</v>
      </c>
      <c r="K45" s="156">
        <v>48</v>
      </c>
      <c r="L45" s="157">
        <v>23</v>
      </c>
      <c r="M45" s="157">
        <v>6</v>
      </c>
      <c r="N45" s="157">
        <v>4</v>
      </c>
      <c r="O45" s="157">
        <v>4</v>
      </c>
      <c r="P45" s="158">
        <v>85</v>
      </c>
      <c r="Q45" s="159">
        <v>2</v>
      </c>
    </row>
    <row r="46" spans="1:17" ht="53.05" customHeight="1" x14ac:dyDescent="0.4">
      <c r="A46" s="149" t="s">
        <v>231</v>
      </c>
      <c r="B46" s="150">
        <v>45</v>
      </c>
      <c r="C46" s="149" t="s">
        <v>73</v>
      </c>
      <c r="D46" s="151">
        <v>0.77877622000000002</v>
      </c>
      <c r="E46" s="152">
        <v>0.58636526</v>
      </c>
      <c r="F46" s="152">
        <v>0.19241095</v>
      </c>
      <c r="G46" s="152">
        <v>0.15459152000000001</v>
      </c>
      <c r="H46" s="152">
        <v>2.9829930000000001E-2</v>
      </c>
      <c r="I46" s="153">
        <v>3.6802330000000001E-2</v>
      </c>
      <c r="J46" s="154">
        <v>6.6632269999999993E-2</v>
      </c>
      <c r="K46" s="156">
        <v>50</v>
      </c>
      <c r="L46" s="157">
        <v>17</v>
      </c>
      <c r="M46" s="157">
        <v>11</v>
      </c>
      <c r="N46" s="157">
        <v>2</v>
      </c>
      <c r="O46" s="157">
        <v>3</v>
      </c>
      <c r="P46" s="158">
        <v>83</v>
      </c>
      <c r="Q46" s="159">
        <v>4</v>
      </c>
    </row>
    <row r="47" spans="1:17" ht="53.05" customHeight="1" x14ac:dyDescent="0.4">
      <c r="A47" s="149" t="s">
        <v>231</v>
      </c>
      <c r="B47" s="150">
        <v>46</v>
      </c>
      <c r="C47" s="149" t="s">
        <v>74</v>
      </c>
      <c r="D47" s="151">
        <v>0.78320073000000001</v>
      </c>
      <c r="E47" s="152">
        <v>0.52681716000000001</v>
      </c>
      <c r="F47" s="152">
        <v>0.25638357000000001</v>
      </c>
      <c r="G47" s="152">
        <v>0.11452488</v>
      </c>
      <c r="H47" s="152">
        <v>4.394584E-2</v>
      </c>
      <c r="I47" s="153">
        <v>5.832855E-2</v>
      </c>
      <c r="J47" s="154">
        <v>0.10227439000000001</v>
      </c>
      <c r="K47" s="156">
        <v>46</v>
      </c>
      <c r="L47" s="157">
        <v>23</v>
      </c>
      <c r="M47" s="157">
        <v>9</v>
      </c>
      <c r="N47" s="157">
        <v>4</v>
      </c>
      <c r="O47" s="157">
        <v>5</v>
      </c>
      <c r="P47" s="158">
        <v>87</v>
      </c>
      <c r="Q47" s="159">
        <v>0</v>
      </c>
    </row>
    <row r="48" spans="1:17" ht="35.049999999999997" customHeight="1" x14ac:dyDescent="0.4">
      <c r="A48" s="149" t="s">
        <v>231</v>
      </c>
      <c r="B48" s="150">
        <v>47</v>
      </c>
      <c r="C48" s="149" t="s">
        <v>75</v>
      </c>
      <c r="D48" s="151">
        <v>0.82386557999999999</v>
      </c>
      <c r="E48" s="152">
        <v>0.57210355999999996</v>
      </c>
      <c r="F48" s="152">
        <v>0.25176203000000003</v>
      </c>
      <c r="G48" s="152">
        <v>9.6472409999999995E-2</v>
      </c>
      <c r="H48" s="152">
        <v>0</v>
      </c>
      <c r="I48" s="153">
        <v>7.9662010000000005E-2</v>
      </c>
      <c r="J48" s="154">
        <v>7.9662010000000005E-2</v>
      </c>
      <c r="K48" s="156">
        <v>50</v>
      </c>
      <c r="L48" s="157">
        <v>23</v>
      </c>
      <c r="M48" s="157">
        <v>7</v>
      </c>
      <c r="N48" s="157">
        <v>0</v>
      </c>
      <c r="O48" s="157">
        <v>7</v>
      </c>
      <c r="P48" s="158">
        <v>87</v>
      </c>
      <c r="Q48" s="159">
        <v>0</v>
      </c>
    </row>
    <row r="49" spans="1:17" ht="35.049999999999997" customHeight="1" x14ac:dyDescent="0.4">
      <c r="A49" s="149" t="s">
        <v>231</v>
      </c>
      <c r="B49" s="150">
        <v>48</v>
      </c>
      <c r="C49" s="149" t="s">
        <v>76</v>
      </c>
      <c r="D49" s="151">
        <v>0.92067487999999997</v>
      </c>
      <c r="E49" s="152">
        <v>0.67083084000000004</v>
      </c>
      <c r="F49" s="152">
        <v>0.24984405000000001</v>
      </c>
      <c r="G49" s="152">
        <v>3.6327449999999997E-2</v>
      </c>
      <c r="H49" s="152">
        <v>2.071781E-2</v>
      </c>
      <c r="I49" s="153">
        <v>2.227985E-2</v>
      </c>
      <c r="J49" s="154">
        <v>4.299766E-2</v>
      </c>
      <c r="K49" s="156">
        <v>59</v>
      </c>
      <c r="L49" s="157">
        <v>21</v>
      </c>
      <c r="M49" s="157">
        <v>3</v>
      </c>
      <c r="N49" s="157">
        <v>2</v>
      </c>
      <c r="O49" s="157">
        <v>2</v>
      </c>
      <c r="P49" s="158">
        <v>87</v>
      </c>
      <c r="Q49" s="159" t="s">
        <v>233</v>
      </c>
    </row>
    <row r="50" spans="1:17" ht="35.049999999999997" customHeight="1" x14ac:dyDescent="0.4">
      <c r="A50" s="149" t="s">
        <v>231</v>
      </c>
      <c r="B50" s="150">
        <v>49</v>
      </c>
      <c r="C50" s="149" t="s">
        <v>77</v>
      </c>
      <c r="D50" s="151">
        <v>0.92426136000000003</v>
      </c>
      <c r="E50" s="152">
        <v>0.70926330999999998</v>
      </c>
      <c r="F50" s="152">
        <v>0.21499804</v>
      </c>
      <c r="G50" s="152">
        <v>3.0230759999999999E-2</v>
      </c>
      <c r="H50" s="152">
        <v>1.01286E-2</v>
      </c>
      <c r="I50" s="153">
        <v>3.5379279999999999E-2</v>
      </c>
      <c r="J50" s="154">
        <v>4.5507880000000001E-2</v>
      </c>
      <c r="K50" s="156">
        <v>63</v>
      </c>
      <c r="L50" s="157">
        <v>17</v>
      </c>
      <c r="M50" s="157">
        <v>3</v>
      </c>
      <c r="N50" s="157">
        <v>1</v>
      </c>
      <c r="O50" s="157">
        <v>3</v>
      </c>
      <c r="P50" s="158">
        <v>87</v>
      </c>
      <c r="Q50" s="159" t="s">
        <v>233</v>
      </c>
    </row>
    <row r="51" spans="1:17" ht="53.05" customHeight="1" x14ac:dyDescent="0.4">
      <c r="A51" s="149" t="s">
        <v>231</v>
      </c>
      <c r="B51" s="150">
        <v>50</v>
      </c>
      <c r="C51" s="149" t="s">
        <v>78</v>
      </c>
      <c r="D51" s="151">
        <v>0.91775501000000004</v>
      </c>
      <c r="E51" s="152">
        <v>0.61165471999999999</v>
      </c>
      <c r="F51" s="152">
        <v>0.30610029</v>
      </c>
      <c r="G51" s="152">
        <v>2.2976699999999999E-2</v>
      </c>
      <c r="H51" s="152">
        <v>3.7752769999999998E-2</v>
      </c>
      <c r="I51" s="153">
        <v>2.1515530000000001E-2</v>
      </c>
      <c r="J51" s="154">
        <v>5.9268300000000003E-2</v>
      </c>
      <c r="K51" s="156">
        <v>54</v>
      </c>
      <c r="L51" s="157">
        <v>25</v>
      </c>
      <c r="M51" s="157">
        <v>2</v>
      </c>
      <c r="N51" s="157">
        <v>3</v>
      </c>
      <c r="O51" s="157">
        <v>2</v>
      </c>
      <c r="P51" s="158">
        <v>86</v>
      </c>
      <c r="Q51" s="159" t="s">
        <v>233</v>
      </c>
    </row>
    <row r="52" spans="1:17" ht="35.049999999999997" customHeight="1" x14ac:dyDescent="0.4">
      <c r="A52" s="149" t="s">
        <v>231</v>
      </c>
      <c r="B52" s="150">
        <v>51</v>
      </c>
      <c r="C52" s="149" t="s">
        <v>79</v>
      </c>
      <c r="D52" s="151">
        <v>0.85039737999999998</v>
      </c>
      <c r="E52" s="152">
        <v>0.64537995000000004</v>
      </c>
      <c r="F52" s="152">
        <v>0.20501743</v>
      </c>
      <c r="G52" s="152">
        <v>9.4581789999999999E-2</v>
      </c>
      <c r="H52" s="152">
        <v>9.5129499999999992E-3</v>
      </c>
      <c r="I52" s="153">
        <v>4.5507880000000001E-2</v>
      </c>
      <c r="J52" s="154">
        <v>5.502083E-2</v>
      </c>
      <c r="K52" s="156">
        <v>57</v>
      </c>
      <c r="L52" s="157">
        <v>18</v>
      </c>
      <c r="M52" s="157">
        <v>7</v>
      </c>
      <c r="N52" s="157">
        <v>1</v>
      </c>
      <c r="O52" s="157">
        <v>4</v>
      </c>
      <c r="P52" s="158">
        <v>87</v>
      </c>
      <c r="Q52" s="159" t="s">
        <v>233</v>
      </c>
    </row>
    <row r="53" spans="1:17" ht="53.05" customHeight="1" x14ac:dyDescent="0.4">
      <c r="A53" s="149" t="s">
        <v>240</v>
      </c>
      <c r="B53" s="150">
        <v>52</v>
      </c>
      <c r="C53" s="149" t="s">
        <v>80</v>
      </c>
      <c r="D53" s="151">
        <v>0.87621662</v>
      </c>
      <c r="E53" s="152">
        <v>0.68412757000000002</v>
      </c>
      <c r="F53" s="152">
        <v>0.19208905000000001</v>
      </c>
      <c r="G53" s="152">
        <v>7.786216E-2</v>
      </c>
      <c r="H53" s="152">
        <v>1.104541E-2</v>
      </c>
      <c r="I53" s="153">
        <v>3.4875820000000002E-2</v>
      </c>
      <c r="J53" s="154">
        <v>4.5921219999999999E-2</v>
      </c>
      <c r="K53" s="156">
        <v>61</v>
      </c>
      <c r="L53" s="157">
        <v>17</v>
      </c>
      <c r="M53" s="157">
        <v>6</v>
      </c>
      <c r="N53" s="157">
        <v>1</v>
      </c>
      <c r="O53" s="157">
        <v>3</v>
      </c>
      <c r="P53" s="158">
        <v>88</v>
      </c>
      <c r="Q53" s="159" t="s">
        <v>233</v>
      </c>
    </row>
    <row r="54" spans="1:17" ht="53.05" customHeight="1" x14ac:dyDescent="0.4">
      <c r="A54" s="149" t="s">
        <v>231</v>
      </c>
      <c r="B54" s="150">
        <v>53</v>
      </c>
      <c r="C54" s="149" t="s">
        <v>81</v>
      </c>
      <c r="D54" s="151">
        <v>0.63038959000000006</v>
      </c>
      <c r="E54" s="152">
        <v>0.27811697000000002</v>
      </c>
      <c r="F54" s="152">
        <v>0.35227261999999998</v>
      </c>
      <c r="G54" s="152">
        <v>0.15078868000000001</v>
      </c>
      <c r="H54" s="152">
        <v>9.0529209999999999E-2</v>
      </c>
      <c r="I54" s="153">
        <v>0.12829252999999999</v>
      </c>
      <c r="J54" s="154">
        <v>0.21882172999999999</v>
      </c>
      <c r="K54" s="156">
        <v>25</v>
      </c>
      <c r="L54" s="157">
        <v>31</v>
      </c>
      <c r="M54" s="157">
        <v>14</v>
      </c>
      <c r="N54" s="157">
        <v>7</v>
      </c>
      <c r="O54" s="157">
        <v>10</v>
      </c>
      <c r="P54" s="158">
        <v>87</v>
      </c>
      <c r="Q54" s="159">
        <v>0</v>
      </c>
    </row>
    <row r="55" spans="1:17" ht="53.05" customHeight="1" x14ac:dyDescent="0.4">
      <c r="A55" s="149" t="s">
        <v>231</v>
      </c>
      <c r="B55" s="150">
        <v>54</v>
      </c>
      <c r="C55" s="149" t="s">
        <v>82</v>
      </c>
      <c r="D55" s="151">
        <v>0.71562249</v>
      </c>
      <c r="E55" s="152">
        <v>0.37280924999999998</v>
      </c>
      <c r="F55" s="152">
        <v>0.34281324000000002</v>
      </c>
      <c r="G55" s="152">
        <v>0.17143694000000001</v>
      </c>
      <c r="H55" s="152">
        <v>1.6273650000000001E-2</v>
      </c>
      <c r="I55" s="153">
        <v>9.6666920000000003E-2</v>
      </c>
      <c r="J55" s="154">
        <v>0.11294057</v>
      </c>
      <c r="K55" s="156">
        <v>33</v>
      </c>
      <c r="L55" s="157">
        <v>30</v>
      </c>
      <c r="M55" s="157">
        <v>14</v>
      </c>
      <c r="N55" s="157">
        <v>1</v>
      </c>
      <c r="O55" s="157">
        <v>7</v>
      </c>
      <c r="P55" s="158">
        <v>85</v>
      </c>
      <c r="Q55" s="159">
        <v>1</v>
      </c>
    </row>
    <row r="56" spans="1:17" ht="35.049999999999997" customHeight="1" x14ac:dyDescent="0.4">
      <c r="A56" s="149" t="s">
        <v>231</v>
      </c>
      <c r="B56" s="150">
        <v>55</v>
      </c>
      <c r="C56" s="149" t="s">
        <v>83</v>
      </c>
      <c r="D56" s="151">
        <v>0.81283711999999997</v>
      </c>
      <c r="E56" s="152">
        <v>0.39260823</v>
      </c>
      <c r="F56" s="152">
        <v>0.42022889000000002</v>
      </c>
      <c r="G56" s="152">
        <v>0.10171620000000001</v>
      </c>
      <c r="H56" s="152">
        <v>5.0430750000000003E-2</v>
      </c>
      <c r="I56" s="153">
        <v>3.5015930000000001E-2</v>
      </c>
      <c r="J56" s="154">
        <v>8.5446679999999997E-2</v>
      </c>
      <c r="K56" s="156">
        <v>35</v>
      </c>
      <c r="L56" s="157">
        <v>35</v>
      </c>
      <c r="M56" s="157">
        <v>8</v>
      </c>
      <c r="N56" s="157">
        <v>3</v>
      </c>
      <c r="O56" s="157">
        <v>3</v>
      </c>
      <c r="P56" s="158">
        <v>84</v>
      </c>
      <c r="Q56" s="159">
        <v>2</v>
      </c>
    </row>
    <row r="57" spans="1:17" ht="35.049999999999997" customHeight="1" x14ac:dyDescent="0.4">
      <c r="A57" s="149" t="s">
        <v>231</v>
      </c>
      <c r="B57" s="150">
        <v>56</v>
      </c>
      <c r="C57" s="149" t="s">
        <v>244</v>
      </c>
      <c r="D57" s="151">
        <v>0.77998849999999997</v>
      </c>
      <c r="E57" s="152">
        <v>0.33984235000000002</v>
      </c>
      <c r="F57" s="152">
        <v>0.44014616000000001</v>
      </c>
      <c r="G57" s="152">
        <v>0.12354224</v>
      </c>
      <c r="H57" s="152">
        <v>2.4888299999999999E-2</v>
      </c>
      <c r="I57" s="153">
        <v>7.1580959999999999E-2</v>
      </c>
      <c r="J57" s="154">
        <v>9.6469250000000006E-2</v>
      </c>
      <c r="K57" s="156">
        <v>30</v>
      </c>
      <c r="L57" s="157">
        <v>38</v>
      </c>
      <c r="M57" s="157">
        <v>11</v>
      </c>
      <c r="N57" s="157">
        <v>1</v>
      </c>
      <c r="O57" s="157">
        <v>6</v>
      </c>
      <c r="P57" s="158">
        <v>86</v>
      </c>
      <c r="Q57" s="159">
        <v>1</v>
      </c>
    </row>
    <row r="58" spans="1:17" ht="53.05" customHeight="1" x14ac:dyDescent="0.4">
      <c r="A58" s="149" t="s">
        <v>231</v>
      </c>
      <c r="B58" s="150">
        <v>57</v>
      </c>
      <c r="C58" s="149" t="s">
        <v>85</v>
      </c>
      <c r="D58" s="151">
        <v>0.80303804999999995</v>
      </c>
      <c r="E58" s="152">
        <v>0.35368171999999998</v>
      </c>
      <c r="F58" s="152">
        <v>0.44935633000000003</v>
      </c>
      <c r="G58" s="152">
        <v>0.11060946000000001</v>
      </c>
      <c r="H58" s="152">
        <v>2.5237760000000001E-2</v>
      </c>
      <c r="I58" s="153">
        <v>6.1114729999999999E-2</v>
      </c>
      <c r="J58" s="154">
        <v>8.6352490000000004E-2</v>
      </c>
      <c r="K58" s="156">
        <v>31</v>
      </c>
      <c r="L58" s="157">
        <v>38</v>
      </c>
      <c r="M58" s="157">
        <v>10</v>
      </c>
      <c r="N58" s="157">
        <v>1</v>
      </c>
      <c r="O58" s="157">
        <v>5</v>
      </c>
      <c r="P58" s="158">
        <v>85</v>
      </c>
      <c r="Q58" s="159">
        <v>2</v>
      </c>
    </row>
    <row r="59" spans="1:17" ht="71.05" customHeight="1" x14ac:dyDescent="0.4">
      <c r="A59" s="149" t="s">
        <v>231</v>
      </c>
      <c r="B59" s="150">
        <v>58</v>
      </c>
      <c r="C59" s="149" t="s">
        <v>141</v>
      </c>
      <c r="D59" s="151">
        <v>0.67770717000000003</v>
      </c>
      <c r="E59" s="152">
        <v>0.32430504999999998</v>
      </c>
      <c r="F59" s="152">
        <v>0.35340211999999999</v>
      </c>
      <c r="G59" s="152">
        <v>0.16708469000000001</v>
      </c>
      <c r="H59" s="152">
        <v>8.2893510000000004E-2</v>
      </c>
      <c r="I59" s="153">
        <v>7.2314639999999999E-2</v>
      </c>
      <c r="J59" s="154">
        <v>0.15520814999999999</v>
      </c>
      <c r="K59" s="156">
        <v>28</v>
      </c>
      <c r="L59" s="157">
        <v>29</v>
      </c>
      <c r="M59" s="157">
        <v>15</v>
      </c>
      <c r="N59" s="157">
        <v>7</v>
      </c>
      <c r="O59" s="157">
        <v>5</v>
      </c>
      <c r="P59" s="158">
        <v>84</v>
      </c>
      <c r="Q59" s="159">
        <v>3</v>
      </c>
    </row>
    <row r="60" spans="1:17" ht="53.05" customHeight="1" x14ac:dyDescent="0.4">
      <c r="A60" s="149" t="s">
        <v>231</v>
      </c>
      <c r="B60" s="150">
        <v>59</v>
      </c>
      <c r="C60" s="149" t="s">
        <v>86</v>
      </c>
      <c r="D60" s="151">
        <v>0.68300512999999996</v>
      </c>
      <c r="E60" s="152">
        <v>0.32193128999999998</v>
      </c>
      <c r="F60" s="152">
        <v>0.36107383999999998</v>
      </c>
      <c r="G60" s="152">
        <v>0.19410812</v>
      </c>
      <c r="H60" s="152">
        <v>4.808262E-2</v>
      </c>
      <c r="I60" s="153">
        <v>7.4804120000000002E-2</v>
      </c>
      <c r="J60" s="154">
        <v>0.12288675</v>
      </c>
      <c r="K60" s="156">
        <v>28</v>
      </c>
      <c r="L60" s="157">
        <v>30</v>
      </c>
      <c r="M60" s="157">
        <v>18</v>
      </c>
      <c r="N60" s="157">
        <v>4</v>
      </c>
      <c r="O60" s="157">
        <v>5</v>
      </c>
      <c r="P60" s="158">
        <v>85</v>
      </c>
      <c r="Q60" s="159">
        <v>2</v>
      </c>
    </row>
    <row r="61" spans="1:17" ht="53.05" customHeight="1" x14ac:dyDescent="0.4">
      <c r="A61" s="149" t="s">
        <v>240</v>
      </c>
      <c r="B61" s="150">
        <v>60</v>
      </c>
      <c r="C61" s="149" t="s">
        <v>87</v>
      </c>
      <c r="D61" s="151">
        <v>0.73753776000000004</v>
      </c>
      <c r="E61" s="152">
        <v>0.48524568000000001</v>
      </c>
      <c r="F61" s="152">
        <v>0.25229207999999997</v>
      </c>
      <c r="G61" s="152">
        <v>0.1640461</v>
      </c>
      <c r="H61" s="152">
        <v>6.182352E-2</v>
      </c>
      <c r="I61" s="153">
        <v>3.6592619999999999E-2</v>
      </c>
      <c r="J61" s="154">
        <v>9.8416139999999999E-2</v>
      </c>
      <c r="K61" s="156">
        <v>42</v>
      </c>
      <c r="L61" s="157">
        <v>25</v>
      </c>
      <c r="M61" s="157">
        <v>12</v>
      </c>
      <c r="N61" s="157">
        <v>5</v>
      </c>
      <c r="O61" s="157">
        <v>3</v>
      </c>
      <c r="P61" s="158">
        <v>87</v>
      </c>
      <c r="Q61" s="159">
        <v>0</v>
      </c>
    </row>
    <row r="62" spans="1:17" ht="35.049999999999997" customHeight="1" x14ac:dyDescent="0.4">
      <c r="A62" s="149" t="s">
        <v>231</v>
      </c>
      <c r="B62" s="150">
        <v>61</v>
      </c>
      <c r="C62" s="149" t="s">
        <v>88</v>
      </c>
      <c r="D62" s="151">
        <v>0.71597074000000005</v>
      </c>
      <c r="E62" s="152">
        <v>0.35768578000000001</v>
      </c>
      <c r="F62" s="152">
        <v>0.35828495999999999</v>
      </c>
      <c r="G62" s="152">
        <v>0.14312322999999999</v>
      </c>
      <c r="H62" s="152">
        <v>5.8065869999999999E-2</v>
      </c>
      <c r="I62" s="153">
        <v>8.2840170000000005E-2</v>
      </c>
      <c r="J62" s="154">
        <v>0.14090604000000001</v>
      </c>
      <c r="K62" s="156">
        <v>32</v>
      </c>
      <c r="L62" s="157">
        <v>32</v>
      </c>
      <c r="M62" s="157">
        <v>13</v>
      </c>
      <c r="N62" s="157">
        <v>4</v>
      </c>
      <c r="O62" s="157">
        <v>6</v>
      </c>
      <c r="P62" s="158">
        <v>87</v>
      </c>
      <c r="Q62" s="159">
        <v>0</v>
      </c>
    </row>
    <row r="63" spans="1:17" ht="35.049999999999997" customHeight="1" x14ac:dyDescent="0.4">
      <c r="A63" s="149" t="s">
        <v>231</v>
      </c>
      <c r="B63" s="150">
        <v>62</v>
      </c>
      <c r="C63" s="149" t="s">
        <v>171</v>
      </c>
      <c r="D63" s="151">
        <v>0.70852583999999996</v>
      </c>
      <c r="E63" s="152">
        <v>0.39774894</v>
      </c>
      <c r="F63" s="152">
        <v>0.31077691000000002</v>
      </c>
      <c r="G63" s="152">
        <v>0.14162838999999999</v>
      </c>
      <c r="H63" s="152">
        <v>6.6168539999999998E-2</v>
      </c>
      <c r="I63" s="153">
        <v>8.3677230000000005E-2</v>
      </c>
      <c r="J63" s="154">
        <v>0.14984575999999999</v>
      </c>
      <c r="K63" s="156">
        <v>36</v>
      </c>
      <c r="L63" s="157">
        <v>27</v>
      </c>
      <c r="M63" s="157">
        <v>11</v>
      </c>
      <c r="N63" s="157">
        <v>6</v>
      </c>
      <c r="O63" s="157">
        <v>6</v>
      </c>
      <c r="P63" s="158">
        <v>86</v>
      </c>
      <c r="Q63" s="159">
        <v>2</v>
      </c>
    </row>
    <row r="64" spans="1:17" ht="53.05" customHeight="1" x14ac:dyDescent="0.4">
      <c r="A64" s="149" t="s">
        <v>245</v>
      </c>
      <c r="B64" s="150">
        <v>63</v>
      </c>
      <c r="C64" s="149" t="s">
        <v>246</v>
      </c>
      <c r="D64" s="151">
        <v>0.55797368999999997</v>
      </c>
      <c r="E64" s="152">
        <v>0.22100628999999999</v>
      </c>
      <c r="F64" s="152">
        <v>0.33696739999999997</v>
      </c>
      <c r="G64" s="152">
        <v>0.16614824</v>
      </c>
      <c r="H64" s="152">
        <v>0.21916532999999999</v>
      </c>
      <c r="I64" s="153">
        <v>5.6712739999999998E-2</v>
      </c>
      <c r="J64" s="154">
        <v>0.27587806999999998</v>
      </c>
      <c r="K64" s="156">
        <v>20</v>
      </c>
      <c r="L64" s="157">
        <v>30</v>
      </c>
      <c r="M64" s="157">
        <v>16</v>
      </c>
      <c r="N64" s="157">
        <v>16</v>
      </c>
      <c r="O64" s="157">
        <v>5</v>
      </c>
      <c r="P64" s="158">
        <v>87</v>
      </c>
      <c r="Q64" s="159" t="s">
        <v>233</v>
      </c>
    </row>
    <row r="65" spans="1:17" ht="71.05" customHeight="1" x14ac:dyDescent="0.4">
      <c r="A65" s="149" t="s">
        <v>245</v>
      </c>
      <c r="B65" s="150">
        <v>64</v>
      </c>
      <c r="C65" s="149" t="s">
        <v>247</v>
      </c>
      <c r="D65" s="151">
        <v>0.69228272999999996</v>
      </c>
      <c r="E65" s="152">
        <v>0.22047280999999999</v>
      </c>
      <c r="F65" s="152">
        <v>0.47180991999999999</v>
      </c>
      <c r="G65" s="152">
        <v>0.15704735</v>
      </c>
      <c r="H65" s="152">
        <v>9.6928020000000004E-2</v>
      </c>
      <c r="I65" s="153">
        <v>5.3741909999999997E-2</v>
      </c>
      <c r="J65" s="154">
        <v>0.15066993000000001</v>
      </c>
      <c r="K65" s="156">
        <v>20</v>
      </c>
      <c r="L65" s="157">
        <v>40</v>
      </c>
      <c r="M65" s="157">
        <v>15</v>
      </c>
      <c r="N65" s="157">
        <v>7</v>
      </c>
      <c r="O65" s="157">
        <v>5</v>
      </c>
      <c r="P65" s="158">
        <v>87</v>
      </c>
      <c r="Q65" s="159" t="s">
        <v>233</v>
      </c>
    </row>
    <row r="66" spans="1:17" ht="53.05" customHeight="1" x14ac:dyDescent="0.4">
      <c r="A66" s="149" t="s">
        <v>245</v>
      </c>
      <c r="B66" s="150">
        <v>65</v>
      </c>
      <c r="C66" s="149" t="s">
        <v>248</v>
      </c>
      <c r="D66" s="151">
        <v>0.59905337000000003</v>
      </c>
      <c r="E66" s="152">
        <v>0.25561383999999998</v>
      </c>
      <c r="F66" s="152">
        <v>0.34343952999999999</v>
      </c>
      <c r="G66" s="152">
        <v>0.20825958</v>
      </c>
      <c r="H66" s="152">
        <v>0.12584571999999999</v>
      </c>
      <c r="I66" s="153">
        <v>6.6841339999999999E-2</v>
      </c>
      <c r="J66" s="154">
        <v>0.19268705999999999</v>
      </c>
      <c r="K66" s="156">
        <v>23</v>
      </c>
      <c r="L66" s="157">
        <v>32</v>
      </c>
      <c r="M66" s="157">
        <v>16</v>
      </c>
      <c r="N66" s="157">
        <v>10</v>
      </c>
      <c r="O66" s="157">
        <v>6</v>
      </c>
      <c r="P66" s="158">
        <v>87</v>
      </c>
      <c r="Q66" s="159" t="s">
        <v>233</v>
      </c>
    </row>
    <row r="67" spans="1:17" ht="53.05" customHeight="1" x14ac:dyDescent="0.4">
      <c r="A67" s="149" t="s">
        <v>245</v>
      </c>
      <c r="B67" s="150">
        <v>66</v>
      </c>
      <c r="C67" s="149" t="s">
        <v>91</v>
      </c>
      <c r="D67" s="151">
        <v>0.58838362</v>
      </c>
      <c r="E67" s="152">
        <v>0.19773305999999999</v>
      </c>
      <c r="F67" s="152">
        <v>0.39065055999999998</v>
      </c>
      <c r="G67" s="152">
        <v>0.16692831999999999</v>
      </c>
      <c r="H67" s="152">
        <v>0.14368223999999999</v>
      </c>
      <c r="I67" s="153">
        <v>0.10100583</v>
      </c>
      <c r="J67" s="154">
        <v>0.24468806000000001</v>
      </c>
      <c r="K67" s="156">
        <v>18</v>
      </c>
      <c r="L67" s="157">
        <v>34</v>
      </c>
      <c r="M67" s="157">
        <v>16</v>
      </c>
      <c r="N67" s="157">
        <v>11</v>
      </c>
      <c r="O67" s="157">
        <v>8</v>
      </c>
      <c r="P67" s="158">
        <v>87</v>
      </c>
      <c r="Q67" s="159" t="s">
        <v>233</v>
      </c>
    </row>
    <row r="68" spans="1:17" ht="53.05" customHeight="1" x14ac:dyDescent="0.4">
      <c r="A68" s="149" t="s">
        <v>245</v>
      </c>
      <c r="B68" s="150">
        <v>67</v>
      </c>
      <c r="C68" s="149" t="s">
        <v>92</v>
      </c>
      <c r="D68" s="151">
        <v>0.43558359000000002</v>
      </c>
      <c r="E68" s="152">
        <v>0.16064286999999999</v>
      </c>
      <c r="F68" s="152">
        <v>0.27494072000000003</v>
      </c>
      <c r="G68" s="152">
        <v>0.23882315000000001</v>
      </c>
      <c r="H68" s="152">
        <v>0.17621239</v>
      </c>
      <c r="I68" s="153">
        <v>0.14938087</v>
      </c>
      <c r="J68" s="154">
        <v>0.32559326999999999</v>
      </c>
      <c r="K68" s="156">
        <v>14</v>
      </c>
      <c r="L68" s="157">
        <v>25</v>
      </c>
      <c r="M68" s="157">
        <v>21</v>
      </c>
      <c r="N68" s="157">
        <v>15</v>
      </c>
      <c r="O68" s="157">
        <v>11</v>
      </c>
      <c r="P68" s="158">
        <v>86</v>
      </c>
      <c r="Q68" s="159" t="s">
        <v>233</v>
      </c>
    </row>
    <row r="69" spans="1:17" ht="53.05" customHeight="1" x14ac:dyDescent="0.4">
      <c r="A69" s="149" t="s">
        <v>245</v>
      </c>
      <c r="B69" s="150">
        <v>68</v>
      </c>
      <c r="C69" s="149" t="s">
        <v>93</v>
      </c>
      <c r="D69" s="151">
        <v>0.51943718000000005</v>
      </c>
      <c r="E69" s="152">
        <v>0.23592721999999999</v>
      </c>
      <c r="F69" s="152">
        <v>0.28350995000000001</v>
      </c>
      <c r="G69" s="152">
        <v>0.27758125</v>
      </c>
      <c r="H69" s="152">
        <v>0.15703028999999999</v>
      </c>
      <c r="I69" s="153">
        <v>4.5951289999999999E-2</v>
      </c>
      <c r="J69" s="154">
        <v>0.20298157999999999</v>
      </c>
      <c r="K69" s="156">
        <v>21</v>
      </c>
      <c r="L69" s="157">
        <v>26</v>
      </c>
      <c r="M69" s="157">
        <v>24</v>
      </c>
      <c r="N69" s="157">
        <v>11</v>
      </c>
      <c r="O69" s="157">
        <v>4</v>
      </c>
      <c r="P69" s="158">
        <v>86</v>
      </c>
      <c r="Q69" s="159" t="s">
        <v>233</v>
      </c>
    </row>
    <row r="70" spans="1:17" ht="53.05" customHeight="1" x14ac:dyDescent="0.4">
      <c r="A70" s="149" t="s">
        <v>245</v>
      </c>
      <c r="B70" s="150">
        <v>69</v>
      </c>
      <c r="C70" s="149" t="s">
        <v>249</v>
      </c>
      <c r="D70" s="151">
        <v>0.78130790999999999</v>
      </c>
      <c r="E70" s="152">
        <v>0.27292550999999998</v>
      </c>
      <c r="F70" s="152">
        <v>0.50838240000000001</v>
      </c>
      <c r="G70" s="152">
        <v>8.7455500000000005E-2</v>
      </c>
      <c r="H70" s="152">
        <v>6.6289819999999999E-2</v>
      </c>
      <c r="I70" s="153">
        <v>6.4946770000000001E-2</v>
      </c>
      <c r="J70" s="154">
        <v>0.13123658999999999</v>
      </c>
      <c r="K70" s="156">
        <v>24</v>
      </c>
      <c r="L70" s="157">
        <v>44</v>
      </c>
      <c r="M70" s="157">
        <v>8</v>
      </c>
      <c r="N70" s="157">
        <v>5</v>
      </c>
      <c r="O70" s="157">
        <v>6</v>
      </c>
      <c r="P70" s="158">
        <v>87</v>
      </c>
      <c r="Q70" s="159" t="s">
        <v>233</v>
      </c>
    </row>
    <row r="71" spans="1:17" ht="53.05" customHeight="1" x14ac:dyDescent="0.4">
      <c r="A71" s="149" t="s">
        <v>245</v>
      </c>
      <c r="B71" s="150">
        <v>70</v>
      </c>
      <c r="C71" s="149" t="s">
        <v>95</v>
      </c>
      <c r="D71" s="151">
        <v>0.64054478999999998</v>
      </c>
      <c r="E71" s="152">
        <v>0.20606277000000001</v>
      </c>
      <c r="F71" s="152">
        <v>0.43448200999999997</v>
      </c>
      <c r="G71" s="152">
        <v>0.22218637999999999</v>
      </c>
      <c r="H71" s="152">
        <v>9.3327279999999999E-2</v>
      </c>
      <c r="I71" s="153">
        <v>4.3941550000000003E-2</v>
      </c>
      <c r="J71" s="154">
        <v>0.13726883000000001</v>
      </c>
      <c r="K71" s="156">
        <v>18</v>
      </c>
      <c r="L71" s="157">
        <v>40</v>
      </c>
      <c r="M71" s="157">
        <v>19</v>
      </c>
      <c r="N71" s="157">
        <v>6</v>
      </c>
      <c r="O71" s="157">
        <v>4</v>
      </c>
      <c r="P71" s="158">
        <v>87</v>
      </c>
      <c r="Q71" s="159" t="s">
        <v>233</v>
      </c>
    </row>
    <row r="72" spans="1:17" ht="53.05" customHeight="1" x14ac:dyDescent="0.4">
      <c r="A72" s="149" t="s">
        <v>245</v>
      </c>
      <c r="B72" s="150">
        <v>71</v>
      </c>
      <c r="C72" s="149" t="s">
        <v>250</v>
      </c>
      <c r="D72" s="151">
        <v>0.77340461999999999</v>
      </c>
      <c r="E72" s="152">
        <v>0.32291333</v>
      </c>
      <c r="F72" s="152">
        <v>0.45049128999999999</v>
      </c>
      <c r="G72" s="152">
        <v>0.11953248</v>
      </c>
      <c r="H72" s="152">
        <v>3.6932689999999997E-2</v>
      </c>
      <c r="I72" s="153">
        <v>7.0130209999999998E-2</v>
      </c>
      <c r="J72" s="154">
        <v>0.1070629</v>
      </c>
      <c r="K72" s="156">
        <v>29</v>
      </c>
      <c r="L72" s="157">
        <v>39</v>
      </c>
      <c r="M72" s="157">
        <v>11</v>
      </c>
      <c r="N72" s="157">
        <v>3</v>
      </c>
      <c r="O72" s="157">
        <v>5</v>
      </c>
      <c r="P72" s="158">
        <v>87</v>
      </c>
      <c r="Q72" s="159" t="s">
        <v>233</v>
      </c>
    </row>
    <row r="73" spans="1:17" ht="12" customHeight="1" x14ac:dyDescent="0.3">
      <c r="D73" s="161"/>
      <c r="E73" s="161"/>
      <c r="F73" s="161"/>
      <c r="G73" s="161"/>
      <c r="H73" s="161"/>
      <c r="I73" s="161"/>
      <c r="J73" s="161"/>
      <c r="K73" s="160"/>
      <c r="L73" s="160"/>
      <c r="M73" s="160"/>
      <c r="N73" s="160"/>
      <c r="O73" s="160"/>
      <c r="P73" s="160"/>
      <c r="Q73" s="160"/>
    </row>
    <row r="74" spans="1:17" ht="16" customHeight="1" x14ac:dyDescent="0.35">
      <c r="A74" s="155" t="s">
        <v>251</v>
      </c>
      <c r="D74" s="161"/>
      <c r="E74" s="161"/>
      <c r="F74" s="161"/>
      <c r="G74" s="161"/>
      <c r="H74" s="161"/>
      <c r="I74" s="161"/>
      <c r="J74" s="161"/>
      <c r="K74" s="160"/>
      <c r="L74" s="160"/>
      <c r="M74" s="160"/>
      <c r="N74" s="160"/>
      <c r="O74" s="160"/>
      <c r="P74" s="160"/>
      <c r="Q74" s="160"/>
    </row>
    <row r="75" spans="1:17" ht="16" customHeight="1" x14ac:dyDescent="0.35">
      <c r="A75" s="155" t="s">
        <v>252</v>
      </c>
      <c r="D75" s="161"/>
      <c r="E75" s="161"/>
      <c r="F75" s="161"/>
      <c r="G75" s="161"/>
      <c r="H75" s="161"/>
      <c r="I75" s="161"/>
      <c r="J75" s="161"/>
      <c r="K75" s="160"/>
      <c r="L75" s="160"/>
      <c r="M75" s="160"/>
      <c r="N75" s="160"/>
      <c r="O75" s="160"/>
      <c r="P75" s="160"/>
      <c r="Q75" s="160"/>
    </row>
    <row r="76" spans="1:17" ht="16" customHeight="1" x14ac:dyDescent="0.35">
      <c r="A76" s="155" t="s">
        <v>253</v>
      </c>
      <c r="D76" s="161"/>
      <c r="E76" s="161"/>
      <c r="F76" s="161"/>
      <c r="G76" s="161"/>
      <c r="H76" s="161"/>
      <c r="I76" s="161"/>
      <c r="J76" s="161"/>
      <c r="K76" s="160"/>
      <c r="L76" s="160"/>
      <c r="M76" s="160"/>
      <c r="N76" s="160"/>
      <c r="O76" s="160"/>
      <c r="P76" s="160"/>
      <c r="Q76" s="160"/>
    </row>
    <row r="77" spans="1:17" ht="16" customHeight="1" x14ac:dyDescent="0.35">
      <c r="A77" s="155" t="s">
        <v>254</v>
      </c>
      <c r="D77" s="161"/>
      <c r="E77" s="161"/>
      <c r="F77" s="161"/>
      <c r="G77" s="161"/>
      <c r="H77" s="161"/>
      <c r="I77" s="161"/>
      <c r="J77" s="161"/>
      <c r="K77" s="160"/>
      <c r="L77" s="160"/>
      <c r="M77" s="160"/>
      <c r="N77" s="160"/>
      <c r="O77" s="160"/>
      <c r="P77" s="160"/>
      <c r="Q77" s="160"/>
    </row>
    <row r="78" spans="1:17" ht="12" customHeight="1" x14ac:dyDescent="0.3">
      <c r="D78" s="161"/>
      <c r="E78" s="161"/>
      <c r="F78" s="161"/>
      <c r="G78" s="161"/>
      <c r="H78" s="161"/>
      <c r="I78" s="161"/>
      <c r="J78" s="161"/>
      <c r="K78" s="160"/>
      <c r="L78" s="160"/>
      <c r="M78" s="160"/>
      <c r="N78" s="160"/>
      <c r="O78" s="160"/>
      <c r="P78" s="160"/>
      <c r="Q78" s="160"/>
    </row>
    <row r="79" spans="1:17" ht="12" customHeight="1" x14ac:dyDescent="0.3">
      <c r="D79" s="161"/>
      <c r="E79" s="161"/>
      <c r="F79" s="161"/>
      <c r="G79" s="161"/>
      <c r="H79" s="161"/>
      <c r="I79" s="161"/>
      <c r="J79" s="161"/>
      <c r="K79" s="160"/>
      <c r="L79" s="160"/>
      <c r="M79" s="160"/>
      <c r="N79" s="160"/>
      <c r="O79" s="160"/>
      <c r="P79" s="160"/>
      <c r="Q79" s="160"/>
    </row>
    <row r="80" spans="1:17" ht="12" customHeight="1" x14ac:dyDescent="0.3">
      <c r="D80" s="161"/>
      <c r="E80" s="161"/>
      <c r="F80" s="161"/>
      <c r="G80" s="161"/>
      <c r="H80" s="161"/>
      <c r="I80" s="161"/>
      <c r="J80" s="161"/>
      <c r="K80" s="160"/>
      <c r="L80" s="160"/>
      <c r="M80" s="160"/>
      <c r="N80" s="160"/>
      <c r="O80" s="160"/>
      <c r="P80" s="160"/>
      <c r="Q80" s="160"/>
    </row>
    <row r="81" spans="4:17" ht="12" customHeight="1" x14ac:dyDescent="0.3">
      <c r="D81" s="161"/>
      <c r="E81" s="161"/>
      <c r="F81" s="161"/>
      <c r="G81" s="161"/>
      <c r="H81" s="161"/>
      <c r="I81" s="161"/>
      <c r="J81" s="161"/>
      <c r="K81" s="160"/>
      <c r="L81" s="160"/>
      <c r="M81" s="160"/>
      <c r="N81" s="160"/>
      <c r="O81" s="160"/>
      <c r="P81" s="160"/>
      <c r="Q81" s="160"/>
    </row>
    <row r="82" spans="4:17" ht="12" customHeight="1" x14ac:dyDescent="0.3">
      <c r="D82" s="161"/>
      <c r="E82" s="161"/>
      <c r="F82" s="161"/>
      <c r="G82" s="161"/>
      <c r="H82" s="161"/>
      <c r="I82" s="161"/>
      <c r="J82" s="161"/>
      <c r="K82" s="160"/>
      <c r="L82" s="160"/>
      <c r="M82" s="160"/>
      <c r="N82" s="160"/>
      <c r="O82" s="160"/>
      <c r="P82" s="160"/>
      <c r="Q82" s="160"/>
    </row>
    <row r="83" spans="4:17" ht="12" customHeight="1" x14ac:dyDescent="0.3">
      <c r="D83" s="161"/>
      <c r="E83" s="161"/>
      <c r="F83" s="161"/>
      <c r="G83" s="161"/>
      <c r="H83" s="161"/>
      <c r="I83" s="161"/>
      <c r="J83" s="161"/>
      <c r="K83" s="160"/>
      <c r="L83" s="160"/>
      <c r="M83" s="160"/>
      <c r="N83" s="160"/>
      <c r="O83" s="160"/>
      <c r="P83" s="160"/>
      <c r="Q83" s="160"/>
    </row>
    <row r="84" spans="4:17" ht="12" customHeight="1" x14ac:dyDescent="0.3">
      <c r="D84" s="161"/>
      <c r="E84" s="161"/>
      <c r="F84" s="161"/>
      <c r="G84" s="161"/>
      <c r="H84" s="161"/>
      <c r="I84" s="161"/>
      <c r="J84" s="161"/>
      <c r="K84" s="160"/>
      <c r="L84" s="160"/>
      <c r="M84" s="160"/>
      <c r="N84" s="160"/>
      <c r="O84" s="160"/>
      <c r="P84" s="160"/>
      <c r="Q84" s="160"/>
    </row>
    <row r="85" spans="4:17" ht="12" customHeight="1" x14ac:dyDescent="0.3">
      <c r="D85" s="161"/>
      <c r="E85" s="161"/>
      <c r="F85" s="161"/>
      <c r="G85" s="161"/>
      <c r="H85" s="161"/>
      <c r="I85" s="161"/>
      <c r="J85" s="161"/>
      <c r="K85" s="160"/>
      <c r="L85" s="160"/>
      <c r="M85" s="160"/>
      <c r="N85" s="160"/>
      <c r="O85" s="160"/>
      <c r="P85" s="160"/>
      <c r="Q85" s="160"/>
    </row>
    <row r="86" spans="4:17" ht="12" customHeight="1" x14ac:dyDescent="0.3">
      <c r="D86" s="161"/>
      <c r="E86" s="161"/>
      <c r="F86" s="161"/>
      <c r="G86" s="161"/>
      <c r="H86" s="161"/>
      <c r="I86" s="161"/>
      <c r="J86" s="161"/>
      <c r="K86" s="160"/>
      <c r="L86" s="160"/>
      <c r="M86" s="160"/>
      <c r="N86" s="160"/>
      <c r="O86" s="160"/>
      <c r="P86" s="160"/>
      <c r="Q86" s="160"/>
    </row>
    <row r="87" spans="4:17" ht="12" customHeight="1" x14ac:dyDescent="0.3">
      <c r="D87" s="161"/>
      <c r="E87" s="161"/>
      <c r="F87" s="161"/>
      <c r="G87" s="161"/>
      <c r="H87" s="161"/>
      <c r="I87" s="161"/>
      <c r="J87" s="161"/>
      <c r="K87" s="160"/>
      <c r="L87" s="160"/>
      <c r="M87" s="160"/>
      <c r="N87" s="160"/>
      <c r="O87" s="160"/>
      <c r="P87" s="160"/>
      <c r="Q87" s="160"/>
    </row>
    <row r="88" spans="4:17" ht="12" customHeight="1" x14ac:dyDescent="0.3">
      <c r="D88" s="161"/>
      <c r="E88" s="161"/>
      <c r="F88" s="161"/>
      <c r="G88" s="161"/>
      <c r="H88" s="161"/>
      <c r="I88" s="161"/>
      <c r="J88" s="161"/>
      <c r="K88" s="160"/>
      <c r="L88" s="160"/>
      <c r="M88" s="160"/>
      <c r="N88" s="160"/>
      <c r="O88" s="160"/>
      <c r="P88" s="160"/>
      <c r="Q88" s="160"/>
    </row>
    <row r="89" spans="4:17" ht="12" customHeight="1" x14ac:dyDescent="0.3">
      <c r="D89" s="161"/>
      <c r="E89" s="161"/>
      <c r="F89" s="161"/>
      <c r="G89" s="161"/>
      <c r="H89" s="161"/>
      <c r="I89" s="161"/>
      <c r="J89" s="161"/>
      <c r="K89" s="160"/>
      <c r="L89" s="160"/>
      <c r="M89" s="160"/>
      <c r="N89" s="160"/>
      <c r="O89" s="160"/>
      <c r="P89" s="160"/>
      <c r="Q89" s="160"/>
    </row>
    <row r="90" spans="4:17" ht="12" customHeight="1" x14ac:dyDescent="0.3">
      <c r="D90" s="161"/>
      <c r="E90" s="161"/>
      <c r="F90" s="161"/>
      <c r="G90" s="161"/>
      <c r="H90" s="161"/>
      <c r="I90" s="161"/>
      <c r="J90" s="161"/>
      <c r="K90" s="160"/>
      <c r="L90" s="160"/>
      <c r="M90" s="160"/>
      <c r="N90" s="160"/>
      <c r="O90" s="160"/>
      <c r="P90" s="160"/>
      <c r="Q90" s="160"/>
    </row>
  </sheetData>
  <pageMargins left="0.5" right="0.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00"/>
  <sheetViews>
    <sheetView zoomScaleNormal="100" workbookViewId="0">
      <selection sqref="A1:C1"/>
    </sheetView>
  </sheetViews>
  <sheetFormatPr defaultColWidth="10.921875" defaultRowHeight="12" customHeight="1" x14ac:dyDescent="0.3"/>
  <cols>
    <col min="1" max="2" width="2.69140625" style="148" bestFit="1" customWidth="1"/>
    <col min="3" max="3" width="75.69140625" style="148" bestFit="1" customWidth="1"/>
    <col min="4" max="4" width="10.69140625" style="148" bestFit="1" customWidth="1"/>
    <col min="5" max="5" width="7.69140625" style="148" bestFit="1" customWidth="1"/>
    <col min="6" max="16384" width="10.921875" style="148"/>
  </cols>
  <sheetData>
    <row r="1" spans="1:5" ht="15" customHeight="1" x14ac:dyDescent="0.4">
      <c r="A1" s="201" t="s">
        <v>255</v>
      </c>
      <c r="B1" s="201"/>
      <c r="C1" s="201"/>
      <c r="D1" s="162" t="s">
        <v>256</v>
      </c>
      <c r="E1" s="162" t="s">
        <v>257</v>
      </c>
    </row>
    <row r="2" spans="1:5" ht="15" customHeight="1" x14ac:dyDescent="0.4">
      <c r="A2" s="199" t="s">
        <v>258</v>
      </c>
      <c r="B2" s="199"/>
      <c r="C2" s="163" t="s">
        <v>259</v>
      </c>
      <c r="D2" s="168">
        <v>11</v>
      </c>
      <c r="E2" s="164">
        <v>0.16304916</v>
      </c>
    </row>
    <row r="3" spans="1:5" ht="15" customHeight="1" x14ac:dyDescent="0.4">
      <c r="A3" s="199" t="s">
        <v>258</v>
      </c>
      <c r="B3" s="199"/>
      <c r="C3" s="163" t="s">
        <v>260</v>
      </c>
      <c r="D3" s="168">
        <v>16</v>
      </c>
      <c r="E3" s="164">
        <v>0.25223603999999999</v>
      </c>
    </row>
    <row r="4" spans="1:5" ht="15" customHeight="1" x14ac:dyDescent="0.4">
      <c r="A4" s="199" t="s">
        <v>258</v>
      </c>
      <c r="B4" s="199"/>
      <c r="C4" s="163" t="s">
        <v>261</v>
      </c>
      <c r="D4" s="168">
        <v>9</v>
      </c>
      <c r="E4" s="164">
        <v>0.15012942000000001</v>
      </c>
    </row>
    <row r="5" spans="1:5" ht="15" customHeight="1" x14ac:dyDescent="0.4">
      <c r="A5" s="199" t="s">
        <v>258</v>
      </c>
      <c r="B5" s="199"/>
      <c r="C5" s="163" t="s">
        <v>262</v>
      </c>
      <c r="D5" s="168">
        <v>2</v>
      </c>
      <c r="E5" s="164">
        <v>2.8064189999999999E-2</v>
      </c>
    </row>
    <row r="6" spans="1:5" ht="15" customHeight="1" x14ac:dyDescent="0.4">
      <c r="A6" s="199" t="s">
        <v>258</v>
      </c>
      <c r="B6" s="199"/>
      <c r="C6" s="163" t="s">
        <v>263</v>
      </c>
      <c r="D6" s="168">
        <v>26</v>
      </c>
      <c r="E6" s="164">
        <v>0.40652120000000003</v>
      </c>
    </row>
    <row r="7" spans="1:5" ht="15" customHeight="1" x14ac:dyDescent="0.4">
      <c r="A7" s="165" t="s">
        <v>258</v>
      </c>
      <c r="B7" s="198" t="s">
        <v>264</v>
      </c>
      <c r="C7" s="198"/>
      <c r="D7" s="169">
        <v>64</v>
      </c>
      <c r="E7" s="166">
        <v>1</v>
      </c>
    </row>
    <row r="8" spans="1:5" ht="15" customHeight="1" x14ac:dyDescent="0.4">
      <c r="A8" s="199" t="s">
        <v>258</v>
      </c>
      <c r="B8" s="199"/>
      <c r="C8" s="163" t="s">
        <v>265</v>
      </c>
      <c r="D8" s="168">
        <v>24</v>
      </c>
      <c r="E8" s="164" t="s">
        <v>266</v>
      </c>
    </row>
    <row r="9" spans="1:5" ht="15" customHeight="1" x14ac:dyDescent="0.4">
      <c r="A9" s="165" t="s">
        <v>258</v>
      </c>
      <c r="B9" s="200" t="s">
        <v>267</v>
      </c>
      <c r="C9" s="200"/>
      <c r="D9" s="170">
        <v>88</v>
      </c>
      <c r="E9" s="167">
        <v>1</v>
      </c>
    </row>
    <row r="10" spans="1:5" ht="15" customHeight="1" x14ac:dyDescent="0.3">
      <c r="D10" s="160"/>
      <c r="E10" s="161"/>
    </row>
    <row r="11" spans="1:5" ht="15" customHeight="1" x14ac:dyDescent="0.35">
      <c r="A11" s="155" t="s">
        <v>254</v>
      </c>
      <c r="D11" s="160"/>
      <c r="E11" s="161"/>
    </row>
    <row r="12" spans="1:5" ht="12" customHeight="1" x14ac:dyDescent="0.3">
      <c r="D12" s="160"/>
      <c r="E12" s="161"/>
    </row>
    <row r="13" spans="1:5" ht="12" customHeight="1" x14ac:dyDescent="0.3">
      <c r="D13" s="160"/>
      <c r="E13" s="161"/>
    </row>
    <row r="14" spans="1:5" ht="12" customHeight="1" x14ac:dyDescent="0.3">
      <c r="D14" s="160"/>
      <c r="E14" s="161"/>
    </row>
    <row r="15" spans="1:5" ht="12" customHeight="1" x14ac:dyDescent="0.3">
      <c r="D15" s="160"/>
      <c r="E15" s="161"/>
    </row>
    <row r="16" spans="1:5" ht="12" customHeight="1" x14ac:dyDescent="0.3">
      <c r="D16" s="160"/>
      <c r="E16" s="161"/>
    </row>
    <row r="17" spans="4:5" ht="12" customHeight="1" x14ac:dyDescent="0.3">
      <c r="D17" s="160"/>
      <c r="E17" s="161"/>
    </row>
    <row r="18" spans="4:5" ht="12" customHeight="1" x14ac:dyDescent="0.3">
      <c r="D18" s="160"/>
      <c r="E18" s="161"/>
    </row>
    <row r="19" spans="4:5" ht="12" customHeight="1" x14ac:dyDescent="0.3">
      <c r="D19" s="160"/>
      <c r="E19" s="161"/>
    </row>
    <row r="20" spans="4:5" ht="12" customHeight="1" x14ac:dyDescent="0.3">
      <c r="D20" s="160"/>
      <c r="E20" s="161"/>
    </row>
    <row r="21" spans="4:5" ht="12" customHeight="1" x14ac:dyDescent="0.3">
      <c r="D21" s="160"/>
      <c r="E21" s="161"/>
    </row>
    <row r="22" spans="4:5" ht="12" customHeight="1" x14ac:dyDescent="0.3">
      <c r="D22" s="160"/>
      <c r="E22" s="161"/>
    </row>
    <row r="23" spans="4:5" ht="12" customHeight="1" x14ac:dyDescent="0.3">
      <c r="D23" s="160"/>
      <c r="E23" s="161"/>
    </row>
    <row r="24" spans="4:5" ht="12" customHeight="1" x14ac:dyDescent="0.3">
      <c r="D24" s="160"/>
      <c r="E24" s="161"/>
    </row>
    <row r="25" spans="4:5" ht="12" customHeight="1" x14ac:dyDescent="0.3">
      <c r="D25" s="160"/>
      <c r="E25" s="161"/>
    </row>
    <row r="26" spans="4:5" ht="12" customHeight="1" x14ac:dyDescent="0.3">
      <c r="D26" s="160"/>
      <c r="E26" s="161"/>
    </row>
    <row r="27" spans="4:5" ht="12" customHeight="1" x14ac:dyDescent="0.3">
      <c r="D27" s="160"/>
      <c r="E27" s="161"/>
    </row>
    <row r="28" spans="4:5" ht="12" customHeight="1" x14ac:dyDescent="0.3">
      <c r="D28" s="160"/>
      <c r="E28" s="161"/>
    </row>
    <row r="29" spans="4:5" ht="12" customHeight="1" x14ac:dyDescent="0.3">
      <c r="D29" s="160"/>
      <c r="E29" s="161"/>
    </row>
    <row r="30" spans="4:5" ht="12" customHeight="1" x14ac:dyDescent="0.3">
      <c r="D30" s="160"/>
      <c r="E30" s="161"/>
    </row>
    <row r="31" spans="4:5" ht="12" customHeight="1" x14ac:dyDescent="0.3">
      <c r="D31" s="160"/>
      <c r="E31" s="161"/>
    </row>
    <row r="32" spans="4:5" ht="12" customHeight="1" x14ac:dyDescent="0.3">
      <c r="D32" s="160"/>
      <c r="E32" s="161"/>
    </row>
    <row r="33" spans="4:5" ht="12" customHeight="1" x14ac:dyDescent="0.3">
      <c r="D33" s="160"/>
      <c r="E33" s="161"/>
    </row>
    <row r="34" spans="4:5" ht="12" customHeight="1" x14ac:dyDescent="0.3">
      <c r="D34" s="160"/>
      <c r="E34" s="161"/>
    </row>
    <row r="35" spans="4:5" ht="12" customHeight="1" x14ac:dyDescent="0.3">
      <c r="D35" s="160"/>
      <c r="E35" s="161"/>
    </row>
    <row r="36" spans="4:5" ht="12" customHeight="1" x14ac:dyDescent="0.3">
      <c r="D36" s="160"/>
      <c r="E36" s="161"/>
    </row>
    <row r="37" spans="4:5" ht="12" customHeight="1" x14ac:dyDescent="0.3">
      <c r="D37" s="160"/>
      <c r="E37" s="161"/>
    </row>
    <row r="38" spans="4:5" ht="12" customHeight="1" x14ac:dyDescent="0.3">
      <c r="D38" s="160"/>
      <c r="E38" s="161"/>
    </row>
    <row r="39" spans="4:5" ht="12" customHeight="1" x14ac:dyDescent="0.3">
      <c r="D39" s="160"/>
      <c r="E39" s="161"/>
    </row>
    <row r="40" spans="4:5" ht="12" customHeight="1" x14ac:dyDescent="0.3">
      <c r="D40" s="160"/>
      <c r="E40" s="161"/>
    </row>
    <row r="41" spans="4:5" ht="12" customHeight="1" x14ac:dyDescent="0.3">
      <c r="D41" s="160"/>
      <c r="E41" s="161"/>
    </row>
    <row r="42" spans="4:5" ht="12" customHeight="1" x14ac:dyDescent="0.3">
      <c r="D42" s="160"/>
      <c r="E42" s="161"/>
    </row>
    <row r="43" spans="4:5" ht="12" customHeight="1" x14ac:dyDescent="0.3">
      <c r="D43" s="160"/>
      <c r="E43" s="161"/>
    </row>
    <row r="44" spans="4:5" ht="12" customHeight="1" x14ac:dyDescent="0.3">
      <c r="D44" s="160"/>
      <c r="E44" s="161"/>
    </row>
    <row r="45" spans="4:5" ht="12" customHeight="1" x14ac:dyDescent="0.3">
      <c r="D45" s="160"/>
      <c r="E45" s="161"/>
    </row>
    <row r="46" spans="4:5" ht="12" customHeight="1" x14ac:dyDescent="0.3">
      <c r="D46" s="160"/>
      <c r="E46" s="161"/>
    </row>
    <row r="47" spans="4:5" ht="12" customHeight="1" x14ac:dyDescent="0.3">
      <c r="D47" s="160"/>
      <c r="E47" s="161"/>
    </row>
    <row r="48" spans="4:5" ht="12" customHeight="1" x14ac:dyDescent="0.3">
      <c r="D48" s="160"/>
      <c r="E48" s="161"/>
    </row>
    <row r="49" spans="4:5" ht="12" customHeight="1" x14ac:dyDescent="0.3">
      <c r="D49" s="160"/>
      <c r="E49" s="161"/>
    </row>
    <row r="50" spans="4:5" ht="12" customHeight="1" x14ac:dyDescent="0.3">
      <c r="D50" s="160"/>
      <c r="E50" s="161"/>
    </row>
    <row r="51" spans="4:5" ht="12" customHeight="1" x14ac:dyDescent="0.3">
      <c r="D51" s="160"/>
      <c r="E51" s="161"/>
    </row>
    <row r="52" spans="4:5" ht="12" customHeight="1" x14ac:dyDescent="0.3">
      <c r="D52" s="160"/>
      <c r="E52" s="161"/>
    </row>
    <row r="53" spans="4:5" ht="12" customHeight="1" x14ac:dyDescent="0.3">
      <c r="D53" s="160"/>
      <c r="E53" s="161"/>
    </row>
    <row r="54" spans="4:5" ht="12" customHeight="1" x14ac:dyDescent="0.3">
      <c r="D54" s="160"/>
      <c r="E54" s="161"/>
    </row>
    <row r="55" spans="4:5" ht="12" customHeight="1" x14ac:dyDescent="0.3">
      <c r="D55" s="160"/>
      <c r="E55" s="161"/>
    </row>
    <row r="56" spans="4:5" ht="12" customHeight="1" x14ac:dyDescent="0.3">
      <c r="D56" s="160"/>
      <c r="E56" s="161"/>
    </row>
    <row r="57" spans="4:5" ht="12" customHeight="1" x14ac:dyDescent="0.3">
      <c r="D57" s="160"/>
      <c r="E57" s="161"/>
    </row>
    <row r="58" spans="4:5" ht="12" customHeight="1" x14ac:dyDescent="0.3">
      <c r="D58" s="160"/>
      <c r="E58" s="161"/>
    </row>
    <row r="59" spans="4:5" ht="12" customHeight="1" x14ac:dyDescent="0.3">
      <c r="D59" s="160"/>
      <c r="E59" s="161"/>
    </row>
    <row r="60" spans="4:5" ht="12" customHeight="1" x14ac:dyDescent="0.3">
      <c r="D60" s="160"/>
      <c r="E60" s="161"/>
    </row>
    <row r="61" spans="4:5" ht="12" customHeight="1" x14ac:dyDescent="0.3">
      <c r="D61" s="160"/>
      <c r="E61" s="161"/>
    </row>
    <row r="62" spans="4:5" ht="12" customHeight="1" x14ac:dyDescent="0.3">
      <c r="D62" s="160"/>
      <c r="E62" s="161"/>
    </row>
    <row r="63" spans="4:5" ht="12" customHeight="1" x14ac:dyDescent="0.3">
      <c r="D63" s="160"/>
      <c r="E63" s="161"/>
    </row>
    <row r="64" spans="4:5" ht="12" customHeight="1" x14ac:dyDescent="0.3">
      <c r="D64" s="160"/>
      <c r="E64" s="161"/>
    </row>
    <row r="65" spans="4:5" ht="12" customHeight="1" x14ac:dyDescent="0.3">
      <c r="D65" s="160"/>
      <c r="E65" s="161"/>
    </row>
    <row r="66" spans="4:5" ht="12" customHeight="1" x14ac:dyDescent="0.3">
      <c r="D66" s="160"/>
      <c r="E66" s="161"/>
    </row>
    <row r="67" spans="4:5" ht="12" customHeight="1" x14ac:dyDescent="0.3">
      <c r="D67" s="160"/>
      <c r="E67" s="161"/>
    </row>
    <row r="68" spans="4:5" ht="12" customHeight="1" x14ac:dyDescent="0.3">
      <c r="D68" s="160"/>
      <c r="E68" s="161"/>
    </row>
    <row r="69" spans="4:5" ht="12" customHeight="1" x14ac:dyDescent="0.3">
      <c r="D69" s="160"/>
      <c r="E69" s="161"/>
    </row>
    <row r="70" spans="4:5" ht="12" customHeight="1" x14ac:dyDescent="0.3">
      <c r="D70" s="160"/>
      <c r="E70" s="161"/>
    </row>
    <row r="71" spans="4:5" ht="12" customHeight="1" x14ac:dyDescent="0.3">
      <c r="D71" s="160"/>
      <c r="E71" s="161"/>
    </row>
    <row r="72" spans="4:5" ht="12" customHeight="1" x14ac:dyDescent="0.3">
      <c r="D72" s="160"/>
      <c r="E72" s="161"/>
    </row>
    <row r="73" spans="4:5" ht="12" customHeight="1" x14ac:dyDescent="0.3">
      <c r="D73" s="160"/>
      <c r="E73" s="161"/>
    </row>
    <row r="74" spans="4:5" ht="12" customHeight="1" x14ac:dyDescent="0.3">
      <c r="D74" s="160"/>
      <c r="E74" s="161"/>
    </row>
    <row r="75" spans="4:5" ht="12" customHeight="1" x14ac:dyDescent="0.3">
      <c r="D75" s="160"/>
      <c r="E75" s="161"/>
    </row>
    <row r="76" spans="4:5" ht="12" customHeight="1" x14ac:dyDescent="0.3">
      <c r="D76" s="160"/>
      <c r="E76" s="161"/>
    </row>
    <row r="77" spans="4:5" ht="12" customHeight="1" x14ac:dyDescent="0.3">
      <c r="D77" s="160"/>
      <c r="E77" s="161"/>
    </row>
    <row r="78" spans="4:5" ht="12" customHeight="1" x14ac:dyDescent="0.3">
      <c r="D78" s="160"/>
      <c r="E78" s="161"/>
    </row>
    <row r="79" spans="4:5" ht="12" customHeight="1" x14ac:dyDescent="0.3">
      <c r="D79" s="160"/>
      <c r="E79" s="161"/>
    </row>
    <row r="80" spans="4:5" ht="12" customHeight="1" x14ac:dyDescent="0.3">
      <c r="D80" s="160"/>
      <c r="E80" s="161"/>
    </row>
    <row r="81" spans="4:5" ht="12" customHeight="1" x14ac:dyDescent="0.3">
      <c r="D81" s="160"/>
      <c r="E81" s="161"/>
    </row>
    <row r="82" spans="4:5" ht="12" customHeight="1" x14ac:dyDescent="0.3">
      <c r="D82" s="160"/>
      <c r="E82" s="161"/>
    </row>
    <row r="83" spans="4:5" ht="12" customHeight="1" x14ac:dyDescent="0.3">
      <c r="D83" s="160"/>
      <c r="E83" s="161"/>
    </row>
    <row r="84" spans="4:5" ht="12" customHeight="1" x14ac:dyDescent="0.3">
      <c r="D84" s="160"/>
      <c r="E84" s="161"/>
    </row>
    <row r="85" spans="4:5" ht="12" customHeight="1" x14ac:dyDescent="0.3">
      <c r="D85" s="160"/>
      <c r="E85" s="161"/>
    </row>
    <row r="86" spans="4:5" ht="12" customHeight="1" x14ac:dyDescent="0.3">
      <c r="D86" s="160"/>
      <c r="E86" s="161"/>
    </row>
    <row r="87" spans="4:5" ht="12" customHeight="1" x14ac:dyDescent="0.3">
      <c r="D87" s="160"/>
      <c r="E87" s="161"/>
    </row>
    <row r="88" spans="4:5" ht="12" customHeight="1" x14ac:dyDescent="0.3">
      <c r="D88" s="160"/>
      <c r="E88" s="161"/>
    </row>
    <row r="89" spans="4:5" ht="12" customHeight="1" x14ac:dyDescent="0.3">
      <c r="D89" s="160"/>
      <c r="E89" s="161"/>
    </row>
    <row r="90" spans="4:5" ht="12" customHeight="1" x14ac:dyDescent="0.3">
      <c r="D90" s="160"/>
      <c r="E90" s="161"/>
    </row>
    <row r="91" spans="4:5" ht="12" customHeight="1" x14ac:dyDescent="0.3">
      <c r="D91" s="160"/>
      <c r="E91" s="161"/>
    </row>
    <row r="92" spans="4:5" ht="12" customHeight="1" x14ac:dyDescent="0.3">
      <c r="D92" s="160"/>
      <c r="E92" s="161"/>
    </row>
    <row r="93" spans="4:5" ht="12" customHeight="1" x14ac:dyDescent="0.3">
      <c r="D93" s="160"/>
      <c r="E93" s="161"/>
    </row>
    <row r="94" spans="4:5" ht="12" customHeight="1" x14ac:dyDescent="0.3">
      <c r="D94" s="160"/>
      <c r="E94" s="161"/>
    </row>
    <row r="95" spans="4:5" ht="12" customHeight="1" x14ac:dyDescent="0.3">
      <c r="D95" s="160"/>
      <c r="E95" s="161"/>
    </row>
    <row r="96" spans="4:5" ht="12" customHeight="1" x14ac:dyDescent="0.3">
      <c r="D96" s="160"/>
      <c r="E96" s="161"/>
    </row>
    <row r="97" spans="4:5" ht="12" customHeight="1" x14ac:dyDescent="0.3">
      <c r="D97" s="160"/>
      <c r="E97" s="161"/>
    </row>
    <row r="98" spans="4:5" ht="12" customHeight="1" x14ac:dyDescent="0.3">
      <c r="D98" s="160"/>
      <c r="E98" s="161"/>
    </row>
    <row r="99" spans="4:5" ht="12" customHeight="1" x14ac:dyDescent="0.3">
      <c r="D99" s="160"/>
      <c r="E99" s="161"/>
    </row>
    <row r="100" spans="4:5" ht="12" customHeight="1" x14ac:dyDescent="0.3">
      <c r="D100" s="160"/>
      <c r="E100" s="161"/>
    </row>
  </sheetData>
  <mergeCells count="9">
    <mergeCell ref="B7:C7"/>
    <mergeCell ref="A8:B8"/>
    <mergeCell ref="B9:C9"/>
    <mergeCell ref="A1:C1"/>
    <mergeCell ref="A2:B2"/>
    <mergeCell ref="A3:B3"/>
    <mergeCell ref="A4:B4"/>
    <mergeCell ref="A5:B5"/>
    <mergeCell ref="A6:B6"/>
  </mergeCells>
  <pageMargins left="0.5" right="0.5" top="0.5" bottom="0.5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00"/>
  <sheetViews>
    <sheetView zoomScaleNormal="100" workbookViewId="0">
      <selection sqref="A1:C1"/>
    </sheetView>
  </sheetViews>
  <sheetFormatPr defaultColWidth="10.921875" defaultRowHeight="12" customHeight="1" x14ac:dyDescent="0.3"/>
  <cols>
    <col min="1" max="2" width="2.69140625" style="148" bestFit="1" customWidth="1"/>
    <col min="3" max="3" width="135.69140625" style="148" bestFit="1" customWidth="1"/>
    <col min="4" max="4" width="10.69140625" style="148" bestFit="1" customWidth="1"/>
    <col min="5" max="5" width="7.69140625" style="148" bestFit="1" customWidth="1"/>
    <col min="6" max="16384" width="10.921875" style="148"/>
  </cols>
  <sheetData>
    <row r="1" spans="1:5" ht="15" customHeight="1" x14ac:dyDescent="0.4">
      <c r="A1" s="201" t="s">
        <v>268</v>
      </c>
      <c r="B1" s="201"/>
      <c r="C1" s="201"/>
      <c r="D1" s="162" t="s">
        <v>256</v>
      </c>
      <c r="E1" s="162" t="s">
        <v>257</v>
      </c>
    </row>
    <row r="2" spans="1:5" ht="15" customHeight="1" x14ac:dyDescent="0.4">
      <c r="A2" s="165" t="s">
        <v>258</v>
      </c>
      <c r="B2" s="202" t="s">
        <v>269</v>
      </c>
      <c r="C2" s="202"/>
      <c r="D2" s="168">
        <v>2</v>
      </c>
      <c r="E2" s="164">
        <v>2.6898399999999999E-2</v>
      </c>
    </row>
    <row r="3" spans="1:5" ht="15" customHeight="1" x14ac:dyDescent="0.4">
      <c r="A3" s="165" t="s">
        <v>258</v>
      </c>
      <c r="B3" s="202" t="s">
        <v>270</v>
      </c>
      <c r="C3" s="202"/>
      <c r="D3" s="168">
        <v>78</v>
      </c>
      <c r="E3" s="164">
        <v>0.87903522999999995</v>
      </c>
    </row>
    <row r="4" spans="1:5" ht="15" customHeight="1" x14ac:dyDescent="0.4">
      <c r="A4" s="165" t="s">
        <v>258</v>
      </c>
      <c r="B4" s="202" t="s">
        <v>271</v>
      </c>
      <c r="C4" s="202"/>
      <c r="D4" s="168">
        <v>5</v>
      </c>
      <c r="E4" s="164">
        <v>5.8530659999999998E-2</v>
      </c>
    </row>
    <row r="5" spans="1:5" ht="15" customHeight="1" x14ac:dyDescent="0.4">
      <c r="A5" s="165" t="s">
        <v>258</v>
      </c>
      <c r="B5" s="202" t="s">
        <v>272</v>
      </c>
      <c r="C5" s="202"/>
      <c r="D5" s="168">
        <v>1</v>
      </c>
      <c r="E5" s="164">
        <v>1.2913020000000001E-2</v>
      </c>
    </row>
    <row r="6" spans="1:5" ht="15" customHeight="1" x14ac:dyDescent="0.4">
      <c r="A6" s="165" t="s">
        <v>258</v>
      </c>
      <c r="B6" s="202" t="s">
        <v>273</v>
      </c>
      <c r="C6" s="202"/>
      <c r="D6" s="168">
        <v>2</v>
      </c>
      <c r="E6" s="164">
        <v>2.2622690000000001E-2</v>
      </c>
    </row>
    <row r="7" spans="1:5" ht="15" customHeight="1" x14ac:dyDescent="0.4">
      <c r="A7" s="165" t="s">
        <v>258</v>
      </c>
      <c r="B7" s="200" t="s">
        <v>267</v>
      </c>
      <c r="C7" s="200"/>
      <c r="D7" s="170">
        <v>88</v>
      </c>
      <c r="E7" s="167">
        <v>1</v>
      </c>
    </row>
    <row r="8" spans="1:5" ht="15" customHeight="1" x14ac:dyDescent="0.3">
      <c r="D8" s="160"/>
      <c r="E8" s="161"/>
    </row>
    <row r="9" spans="1:5" ht="15" customHeight="1" x14ac:dyDescent="0.4">
      <c r="A9" s="201" t="s">
        <v>274</v>
      </c>
      <c r="B9" s="201"/>
      <c r="C9" s="201"/>
      <c r="D9" s="171" t="s">
        <v>256</v>
      </c>
      <c r="E9" s="172" t="s">
        <v>257</v>
      </c>
    </row>
    <row r="10" spans="1:5" ht="15" customHeight="1" x14ac:dyDescent="0.4">
      <c r="A10" s="165" t="s">
        <v>258</v>
      </c>
      <c r="B10" s="202" t="s">
        <v>275</v>
      </c>
      <c r="C10" s="202"/>
      <c r="D10" s="168">
        <v>7</v>
      </c>
      <c r="E10" s="164">
        <v>8.3955230000000006E-2</v>
      </c>
    </row>
    <row r="11" spans="1:5" ht="15" customHeight="1" x14ac:dyDescent="0.4">
      <c r="A11" s="165" t="s">
        <v>258</v>
      </c>
      <c r="B11" s="202" t="s">
        <v>276</v>
      </c>
      <c r="C11" s="202"/>
      <c r="D11" s="168">
        <v>6</v>
      </c>
      <c r="E11" s="164">
        <v>7.2555540000000002E-2</v>
      </c>
    </row>
    <row r="12" spans="1:5" ht="15" customHeight="1" x14ac:dyDescent="0.4">
      <c r="A12" s="165" t="s">
        <v>258</v>
      </c>
      <c r="B12" s="202" t="s">
        <v>277</v>
      </c>
      <c r="C12" s="202"/>
      <c r="D12" s="168">
        <v>23</v>
      </c>
      <c r="E12" s="164">
        <v>0.26695437999999999</v>
      </c>
    </row>
    <row r="13" spans="1:5" ht="15" customHeight="1" x14ac:dyDescent="0.4">
      <c r="A13" s="165" t="s">
        <v>258</v>
      </c>
      <c r="B13" s="202" t="s">
        <v>278</v>
      </c>
      <c r="C13" s="202"/>
      <c r="D13" s="168">
        <v>29</v>
      </c>
      <c r="E13" s="164">
        <v>0.31878404999999999</v>
      </c>
    </row>
    <row r="14" spans="1:5" ht="15" customHeight="1" x14ac:dyDescent="0.4">
      <c r="A14" s="165" t="s">
        <v>258</v>
      </c>
      <c r="B14" s="202" t="s">
        <v>279</v>
      </c>
      <c r="C14" s="202"/>
      <c r="D14" s="168">
        <v>18</v>
      </c>
      <c r="E14" s="164">
        <v>0.25775081</v>
      </c>
    </row>
    <row r="15" spans="1:5" ht="15" customHeight="1" x14ac:dyDescent="0.4">
      <c r="A15" s="165" t="s">
        <v>258</v>
      </c>
      <c r="B15" s="200" t="s">
        <v>267</v>
      </c>
      <c r="C15" s="200"/>
      <c r="D15" s="170">
        <v>83</v>
      </c>
      <c r="E15" s="167">
        <v>1</v>
      </c>
    </row>
    <row r="16" spans="1:5" ht="15" customHeight="1" x14ac:dyDescent="0.3">
      <c r="D16" s="160"/>
      <c r="E16" s="161"/>
    </row>
    <row r="17" spans="1:5" ht="15" customHeight="1" x14ac:dyDescent="0.4">
      <c r="A17" s="201" t="s">
        <v>280</v>
      </c>
      <c r="B17" s="201"/>
      <c r="C17" s="201"/>
      <c r="D17" s="203"/>
      <c r="E17" s="204"/>
    </row>
    <row r="18" spans="1:5" ht="15" customHeight="1" x14ac:dyDescent="0.4">
      <c r="A18" s="201" t="s">
        <v>258</v>
      </c>
      <c r="B18" s="201"/>
      <c r="C18" s="201"/>
      <c r="D18" s="203"/>
      <c r="E18" s="204"/>
    </row>
    <row r="19" spans="1:5" ht="15" customHeight="1" x14ac:dyDescent="0.4">
      <c r="A19" s="201" t="s">
        <v>281</v>
      </c>
      <c r="B19" s="201"/>
      <c r="C19" s="201"/>
      <c r="D19" s="171" t="s">
        <v>256</v>
      </c>
      <c r="E19" s="172" t="s">
        <v>257</v>
      </c>
    </row>
    <row r="20" spans="1:5" ht="15" customHeight="1" x14ac:dyDescent="0.4">
      <c r="A20" s="165" t="s">
        <v>258</v>
      </c>
      <c r="B20" s="202" t="s">
        <v>282</v>
      </c>
      <c r="C20" s="202"/>
      <c r="D20" s="168">
        <v>48</v>
      </c>
      <c r="E20" s="164">
        <v>0.65247798000000001</v>
      </c>
    </row>
    <row r="21" spans="1:5" ht="15" customHeight="1" x14ac:dyDescent="0.4">
      <c r="A21" s="165" t="s">
        <v>258</v>
      </c>
      <c r="B21" s="202" t="s">
        <v>283</v>
      </c>
      <c r="C21" s="202"/>
      <c r="D21" s="168">
        <v>52</v>
      </c>
      <c r="E21" s="164">
        <v>0.70064400000000004</v>
      </c>
    </row>
    <row r="22" spans="1:5" ht="15" customHeight="1" x14ac:dyDescent="0.4">
      <c r="A22" s="165" t="s">
        <v>258</v>
      </c>
      <c r="B22" s="202" t="s">
        <v>284</v>
      </c>
      <c r="C22" s="202"/>
      <c r="D22" s="168">
        <v>13</v>
      </c>
      <c r="E22" s="164">
        <v>0.20432819999999999</v>
      </c>
    </row>
    <row r="23" spans="1:5" ht="15" customHeight="1" x14ac:dyDescent="0.4">
      <c r="A23" s="165" t="s">
        <v>258</v>
      </c>
      <c r="B23" s="202" t="s">
        <v>285</v>
      </c>
      <c r="C23" s="202"/>
      <c r="D23" s="168">
        <v>54</v>
      </c>
      <c r="E23" s="164">
        <v>0.72608563000000004</v>
      </c>
    </row>
    <row r="24" spans="1:5" ht="15" customHeight="1" x14ac:dyDescent="0.4">
      <c r="A24" s="165" t="s">
        <v>258</v>
      </c>
      <c r="B24" s="202" t="s">
        <v>286</v>
      </c>
      <c r="C24" s="202"/>
      <c r="D24" s="168">
        <v>72</v>
      </c>
      <c r="E24" s="164">
        <v>0.94458176000000005</v>
      </c>
    </row>
    <row r="25" spans="1:5" ht="15" customHeight="1" x14ac:dyDescent="0.4">
      <c r="A25" s="165" t="s">
        <v>258</v>
      </c>
      <c r="B25" s="202" t="s">
        <v>287</v>
      </c>
      <c r="C25" s="202"/>
      <c r="D25" s="168">
        <v>27</v>
      </c>
      <c r="E25" s="164">
        <v>0.38095414999999999</v>
      </c>
    </row>
    <row r="26" spans="1:5" ht="15" customHeight="1" x14ac:dyDescent="0.4">
      <c r="A26" s="165" t="s">
        <v>258</v>
      </c>
      <c r="B26" s="202" t="s">
        <v>288</v>
      </c>
      <c r="C26" s="202"/>
      <c r="D26" s="168">
        <v>19</v>
      </c>
      <c r="E26" s="164">
        <v>0.27730708999999998</v>
      </c>
    </row>
    <row r="27" spans="1:5" ht="15" customHeight="1" x14ac:dyDescent="0.4">
      <c r="A27" s="165" t="s">
        <v>258</v>
      </c>
      <c r="B27" s="202" t="s">
        <v>289</v>
      </c>
      <c r="C27" s="202"/>
      <c r="D27" s="168">
        <v>60</v>
      </c>
      <c r="E27" s="164">
        <v>0.79892545999999998</v>
      </c>
    </row>
    <row r="28" spans="1:5" ht="15" customHeight="1" x14ac:dyDescent="0.4">
      <c r="A28" s="165" t="s">
        <v>258</v>
      </c>
      <c r="B28" s="202" t="s">
        <v>290</v>
      </c>
      <c r="C28" s="202"/>
      <c r="D28" s="168">
        <v>54</v>
      </c>
      <c r="E28" s="164">
        <v>0.71834935</v>
      </c>
    </row>
    <row r="29" spans="1:5" ht="15" customHeight="1" x14ac:dyDescent="0.4">
      <c r="A29" s="165" t="s">
        <v>258</v>
      </c>
      <c r="B29" s="202" t="s">
        <v>212</v>
      </c>
      <c r="C29" s="202"/>
      <c r="D29" s="168">
        <v>12</v>
      </c>
      <c r="E29" s="164">
        <v>0.17431456000000001</v>
      </c>
    </row>
    <row r="30" spans="1:5" ht="15" customHeight="1" x14ac:dyDescent="0.4">
      <c r="A30" s="165" t="s">
        <v>258</v>
      </c>
      <c r="B30" s="200" t="s">
        <v>291</v>
      </c>
      <c r="C30" s="200"/>
      <c r="D30" s="170">
        <v>76</v>
      </c>
      <c r="E30" s="167" t="s">
        <v>266</v>
      </c>
    </row>
    <row r="31" spans="1:5" ht="15" customHeight="1" x14ac:dyDescent="0.3">
      <c r="D31" s="160"/>
      <c r="E31" s="161"/>
    </row>
    <row r="32" spans="1:5" ht="15" customHeight="1" x14ac:dyDescent="0.4">
      <c r="A32" s="201" t="s">
        <v>292</v>
      </c>
      <c r="B32" s="201"/>
      <c r="C32" s="201"/>
      <c r="D32" s="171" t="s">
        <v>256</v>
      </c>
      <c r="E32" s="172" t="s">
        <v>257</v>
      </c>
    </row>
    <row r="33" spans="1:5" ht="15" customHeight="1" x14ac:dyDescent="0.4">
      <c r="A33" s="165" t="s">
        <v>258</v>
      </c>
      <c r="B33" s="202" t="s">
        <v>293</v>
      </c>
      <c r="C33" s="202"/>
      <c r="D33" s="168">
        <v>0</v>
      </c>
      <c r="E33" s="164">
        <v>0</v>
      </c>
    </row>
    <row r="34" spans="1:5" ht="15" customHeight="1" x14ac:dyDescent="0.4">
      <c r="A34" s="165" t="s">
        <v>258</v>
      </c>
      <c r="B34" s="202" t="s">
        <v>294</v>
      </c>
      <c r="C34" s="202"/>
      <c r="D34" s="168">
        <v>8</v>
      </c>
      <c r="E34" s="164">
        <v>0.10357056000000001</v>
      </c>
    </row>
    <row r="35" spans="1:5" ht="15" customHeight="1" x14ac:dyDescent="0.4">
      <c r="A35" s="165" t="s">
        <v>258</v>
      </c>
      <c r="B35" s="202" t="s">
        <v>295</v>
      </c>
      <c r="C35" s="202"/>
      <c r="D35" s="168">
        <v>16</v>
      </c>
      <c r="E35" s="164">
        <v>0.17555778999999999</v>
      </c>
    </row>
    <row r="36" spans="1:5" ht="15" customHeight="1" x14ac:dyDescent="0.4">
      <c r="A36" s="165" t="s">
        <v>258</v>
      </c>
      <c r="B36" s="202" t="s">
        <v>296</v>
      </c>
      <c r="C36" s="202"/>
      <c r="D36" s="168">
        <v>64</v>
      </c>
      <c r="E36" s="164">
        <v>0.72087164999999997</v>
      </c>
    </row>
    <row r="37" spans="1:5" ht="15" customHeight="1" x14ac:dyDescent="0.4">
      <c r="A37" s="165" t="s">
        <v>258</v>
      </c>
      <c r="B37" s="200" t="s">
        <v>267</v>
      </c>
      <c r="C37" s="200"/>
      <c r="D37" s="170">
        <v>88</v>
      </c>
      <c r="E37" s="167">
        <v>1</v>
      </c>
    </row>
    <row r="38" spans="1:5" ht="15" customHeight="1" x14ac:dyDescent="0.3">
      <c r="D38" s="160"/>
      <c r="E38" s="161"/>
    </row>
    <row r="39" spans="1:5" ht="15" customHeight="1" x14ac:dyDescent="0.4">
      <c r="A39" s="201" t="s">
        <v>297</v>
      </c>
      <c r="B39" s="201"/>
      <c r="C39" s="201"/>
      <c r="D39" s="171" t="s">
        <v>256</v>
      </c>
      <c r="E39" s="172" t="s">
        <v>257</v>
      </c>
    </row>
    <row r="40" spans="1:5" ht="15" customHeight="1" x14ac:dyDescent="0.4">
      <c r="A40" s="199" t="s">
        <v>258</v>
      </c>
      <c r="B40" s="199"/>
      <c r="C40" s="163" t="s">
        <v>298</v>
      </c>
      <c r="D40" s="168">
        <v>34</v>
      </c>
      <c r="E40" s="164">
        <v>0.39048970999999999</v>
      </c>
    </row>
    <row r="41" spans="1:5" ht="15" customHeight="1" x14ac:dyDescent="0.4">
      <c r="A41" s="199" t="s">
        <v>258</v>
      </c>
      <c r="B41" s="199"/>
      <c r="C41" s="163" t="s">
        <v>299</v>
      </c>
      <c r="D41" s="168">
        <v>36</v>
      </c>
      <c r="E41" s="164">
        <v>0.39926423</v>
      </c>
    </row>
    <row r="42" spans="1:5" ht="15" customHeight="1" x14ac:dyDescent="0.4">
      <c r="A42" s="199" t="s">
        <v>258</v>
      </c>
      <c r="B42" s="199"/>
      <c r="C42" s="163" t="s">
        <v>300</v>
      </c>
      <c r="D42" s="168">
        <v>11</v>
      </c>
      <c r="E42" s="164">
        <v>0.14990613999999999</v>
      </c>
    </row>
    <row r="43" spans="1:5" ht="15" customHeight="1" x14ac:dyDescent="0.4">
      <c r="A43" s="199" t="s">
        <v>258</v>
      </c>
      <c r="B43" s="199"/>
      <c r="C43" s="163" t="s">
        <v>301</v>
      </c>
      <c r="D43" s="168">
        <v>3</v>
      </c>
      <c r="E43" s="164">
        <v>3.3929710000000002E-2</v>
      </c>
    </row>
    <row r="44" spans="1:5" ht="15" customHeight="1" x14ac:dyDescent="0.4">
      <c r="A44" s="199" t="s">
        <v>258</v>
      </c>
      <c r="B44" s="199"/>
      <c r="C44" s="163" t="s">
        <v>302</v>
      </c>
      <c r="D44" s="168">
        <v>2</v>
      </c>
      <c r="E44" s="164">
        <v>2.6410220000000002E-2</v>
      </c>
    </row>
    <row r="45" spans="1:5" ht="15" customHeight="1" x14ac:dyDescent="0.4">
      <c r="A45" s="165" t="s">
        <v>258</v>
      </c>
      <c r="B45" s="198" t="s">
        <v>264</v>
      </c>
      <c r="C45" s="198"/>
      <c r="D45" s="169">
        <v>86</v>
      </c>
      <c r="E45" s="166">
        <v>1</v>
      </c>
    </row>
    <row r="46" spans="1:5" ht="15" customHeight="1" x14ac:dyDescent="0.4">
      <c r="A46" s="199" t="s">
        <v>258</v>
      </c>
      <c r="B46" s="199"/>
      <c r="C46" s="163" t="s">
        <v>303</v>
      </c>
      <c r="D46" s="168">
        <v>1</v>
      </c>
      <c r="E46" s="164" t="s">
        <v>266</v>
      </c>
    </row>
    <row r="47" spans="1:5" ht="15" customHeight="1" x14ac:dyDescent="0.4">
      <c r="A47" s="165" t="s">
        <v>258</v>
      </c>
      <c r="B47" s="200" t="s">
        <v>267</v>
      </c>
      <c r="C47" s="200"/>
      <c r="D47" s="170">
        <v>87</v>
      </c>
      <c r="E47" s="167">
        <v>1</v>
      </c>
    </row>
    <row r="48" spans="1:5" ht="15" customHeight="1" x14ac:dyDescent="0.3">
      <c r="D48" s="160"/>
      <c r="E48" s="161"/>
    </row>
    <row r="49" spans="1:5" ht="15" customHeight="1" x14ac:dyDescent="0.35">
      <c r="A49" s="155" t="s">
        <v>254</v>
      </c>
      <c r="D49" s="160"/>
      <c r="E49" s="161"/>
    </row>
    <row r="50" spans="1:5" ht="12" customHeight="1" x14ac:dyDescent="0.3">
      <c r="D50" s="160"/>
      <c r="E50" s="161"/>
    </row>
    <row r="51" spans="1:5" ht="12" customHeight="1" x14ac:dyDescent="0.3">
      <c r="D51" s="160"/>
      <c r="E51" s="161"/>
    </row>
    <row r="52" spans="1:5" ht="12" customHeight="1" x14ac:dyDescent="0.3">
      <c r="D52" s="160"/>
      <c r="E52" s="161"/>
    </row>
    <row r="53" spans="1:5" ht="12" customHeight="1" x14ac:dyDescent="0.3">
      <c r="D53" s="160"/>
      <c r="E53" s="161"/>
    </row>
    <row r="54" spans="1:5" ht="12" customHeight="1" x14ac:dyDescent="0.3">
      <c r="D54" s="160"/>
      <c r="E54" s="161"/>
    </row>
    <row r="55" spans="1:5" ht="12" customHeight="1" x14ac:dyDescent="0.3">
      <c r="D55" s="160"/>
      <c r="E55" s="161"/>
    </row>
    <row r="56" spans="1:5" ht="12" customHeight="1" x14ac:dyDescent="0.3">
      <c r="D56" s="160"/>
      <c r="E56" s="161"/>
    </row>
    <row r="57" spans="1:5" ht="12" customHeight="1" x14ac:dyDescent="0.3">
      <c r="D57" s="160"/>
      <c r="E57" s="161"/>
    </row>
    <row r="58" spans="1:5" ht="12" customHeight="1" x14ac:dyDescent="0.3">
      <c r="D58" s="160"/>
      <c r="E58" s="161"/>
    </row>
    <row r="59" spans="1:5" ht="12" customHeight="1" x14ac:dyDescent="0.3">
      <c r="D59" s="160"/>
      <c r="E59" s="161"/>
    </row>
    <row r="60" spans="1:5" ht="12" customHeight="1" x14ac:dyDescent="0.3">
      <c r="D60" s="160"/>
      <c r="E60" s="161"/>
    </row>
    <row r="61" spans="1:5" ht="12" customHeight="1" x14ac:dyDescent="0.3">
      <c r="D61" s="160"/>
      <c r="E61" s="161"/>
    </row>
    <row r="62" spans="1:5" ht="12" customHeight="1" x14ac:dyDescent="0.3">
      <c r="D62" s="160"/>
      <c r="E62" s="161"/>
    </row>
    <row r="63" spans="1:5" ht="12" customHeight="1" x14ac:dyDescent="0.3">
      <c r="D63" s="160"/>
      <c r="E63" s="161"/>
    </row>
    <row r="64" spans="1:5" ht="12" customHeight="1" x14ac:dyDescent="0.3">
      <c r="D64" s="160"/>
      <c r="E64" s="161"/>
    </row>
    <row r="65" spans="4:5" ht="12" customHeight="1" x14ac:dyDescent="0.3">
      <c r="D65" s="160"/>
      <c r="E65" s="161"/>
    </row>
    <row r="66" spans="4:5" ht="12" customHeight="1" x14ac:dyDescent="0.3">
      <c r="D66" s="160"/>
      <c r="E66" s="161"/>
    </row>
    <row r="67" spans="4:5" ht="12" customHeight="1" x14ac:dyDescent="0.3">
      <c r="D67" s="160"/>
      <c r="E67" s="161"/>
    </row>
    <row r="68" spans="4:5" ht="12" customHeight="1" x14ac:dyDescent="0.3">
      <c r="D68" s="160"/>
      <c r="E68" s="161"/>
    </row>
    <row r="69" spans="4:5" ht="12" customHeight="1" x14ac:dyDescent="0.3">
      <c r="D69" s="160"/>
      <c r="E69" s="161"/>
    </row>
    <row r="70" spans="4:5" ht="12" customHeight="1" x14ac:dyDescent="0.3">
      <c r="D70" s="160"/>
      <c r="E70" s="161"/>
    </row>
    <row r="71" spans="4:5" ht="12" customHeight="1" x14ac:dyDescent="0.3">
      <c r="D71" s="160"/>
      <c r="E71" s="161"/>
    </row>
    <row r="72" spans="4:5" ht="12" customHeight="1" x14ac:dyDescent="0.3">
      <c r="D72" s="160"/>
      <c r="E72" s="161"/>
    </row>
    <row r="73" spans="4:5" ht="12" customHeight="1" x14ac:dyDescent="0.3">
      <c r="D73" s="160"/>
      <c r="E73" s="161"/>
    </row>
    <row r="74" spans="4:5" ht="12" customHeight="1" x14ac:dyDescent="0.3">
      <c r="D74" s="160"/>
      <c r="E74" s="161"/>
    </row>
    <row r="75" spans="4:5" ht="12" customHeight="1" x14ac:dyDescent="0.3">
      <c r="D75" s="160"/>
      <c r="E75" s="161"/>
    </row>
    <row r="76" spans="4:5" ht="12" customHeight="1" x14ac:dyDescent="0.3">
      <c r="D76" s="160"/>
      <c r="E76" s="161"/>
    </row>
    <row r="77" spans="4:5" ht="12" customHeight="1" x14ac:dyDescent="0.3">
      <c r="D77" s="160"/>
      <c r="E77" s="161"/>
    </row>
    <row r="78" spans="4:5" ht="12" customHeight="1" x14ac:dyDescent="0.3">
      <c r="D78" s="160"/>
      <c r="E78" s="161"/>
    </row>
    <row r="79" spans="4:5" ht="12" customHeight="1" x14ac:dyDescent="0.3">
      <c r="D79" s="160"/>
      <c r="E79" s="161"/>
    </row>
    <row r="80" spans="4:5" ht="12" customHeight="1" x14ac:dyDescent="0.3">
      <c r="D80" s="160"/>
      <c r="E80" s="161"/>
    </row>
    <row r="81" spans="4:5" ht="12" customHeight="1" x14ac:dyDescent="0.3">
      <c r="D81" s="160"/>
      <c r="E81" s="161"/>
    </row>
    <row r="82" spans="4:5" ht="12" customHeight="1" x14ac:dyDescent="0.3">
      <c r="D82" s="160"/>
      <c r="E82" s="161"/>
    </row>
    <row r="83" spans="4:5" ht="12" customHeight="1" x14ac:dyDescent="0.3">
      <c r="D83" s="160"/>
      <c r="E83" s="161"/>
    </row>
    <row r="84" spans="4:5" ht="12" customHeight="1" x14ac:dyDescent="0.3">
      <c r="D84" s="160"/>
      <c r="E84" s="161"/>
    </row>
    <row r="85" spans="4:5" ht="12" customHeight="1" x14ac:dyDescent="0.3">
      <c r="D85" s="160"/>
      <c r="E85" s="161"/>
    </row>
    <row r="86" spans="4:5" ht="12" customHeight="1" x14ac:dyDescent="0.3">
      <c r="D86" s="160"/>
      <c r="E86" s="161"/>
    </row>
    <row r="87" spans="4:5" ht="12" customHeight="1" x14ac:dyDescent="0.3">
      <c r="D87" s="160"/>
      <c r="E87" s="161"/>
    </row>
    <row r="88" spans="4:5" ht="12" customHeight="1" x14ac:dyDescent="0.3">
      <c r="D88" s="160"/>
      <c r="E88" s="161"/>
    </row>
    <row r="89" spans="4:5" ht="12" customHeight="1" x14ac:dyDescent="0.3">
      <c r="D89" s="160"/>
      <c r="E89" s="161"/>
    </row>
    <row r="90" spans="4:5" ht="12" customHeight="1" x14ac:dyDescent="0.3">
      <c r="D90" s="160"/>
      <c r="E90" s="161"/>
    </row>
    <row r="91" spans="4:5" ht="12" customHeight="1" x14ac:dyDescent="0.3">
      <c r="D91" s="160"/>
      <c r="E91" s="161"/>
    </row>
    <row r="92" spans="4:5" ht="12" customHeight="1" x14ac:dyDescent="0.3">
      <c r="D92" s="160"/>
      <c r="E92" s="161"/>
    </row>
    <row r="93" spans="4:5" ht="12" customHeight="1" x14ac:dyDescent="0.3">
      <c r="D93" s="160"/>
      <c r="E93" s="161"/>
    </row>
    <row r="94" spans="4:5" ht="12" customHeight="1" x14ac:dyDescent="0.3">
      <c r="D94" s="160"/>
      <c r="E94" s="161"/>
    </row>
    <row r="95" spans="4:5" ht="12" customHeight="1" x14ac:dyDescent="0.3">
      <c r="D95" s="160"/>
      <c r="E95" s="161"/>
    </row>
    <row r="96" spans="4:5" ht="12" customHeight="1" x14ac:dyDescent="0.3">
      <c r="D96" s="160"/>
      <c r="E96" s="161"/>
    </row>
    <row r="97" spans="4:5" ht="12" customHeight="1" x14ac:dyDescent="0.3">
      <c r="D97" s="160"/>
      <c r="E97" s="161"/>
    </row>
    <row r="98" spans="4:5" ht="12" customHeight="1" x14ac:dyDescent="0.3">
      <c r="D98" s="160"/>
      <c r="E98" s="161"/>
    </row>
    <row r="99" spans="4:5" ht="12" customHeight="1" x14ac:dyDescent="0.3">
      <c r="D99" s="160"/>
      <c r="E99" s="161"/>
    </row>
    <row r="100" spans="4:5" ht="12" customHeight="1" x14ac:dyDescent="0.3">
      <c r="D100" s="160"/>
      <c r="E100" s="161"/>
    </row>
  </sheetData>
  <mergeCells count="43">
    <mergeCell ref="B13:C13"/>
    <mergeCell ref="A1:C1"/>
    <mergeCell ref="B2:C2"/>
    <mergeCell ref="B3:C3"/>
    <mergeCell ref="B4:C4"/>
    <mergeCell ref="B5:C5"/>
    <mergeCell ref="B6:C6"/>
    <mergeCell ref="B7:C7"/>
    <mergeCell ref="A9:C9"/>
    <mergeCell ref="B10:C10"/>
    <mergeCell ref="B11:C11"/>
    <mergeCell ref="B12:C12"/>
    <mergeCell ref="B26:C26"/>
    <mergeCell ref="B14:C14"/>
    <mergeCell ref="B15:C15"/>
    <mergeCell ref="A17:E17"/>
    <mergeCell ref="A18:E18"/>
    <mergeCell ref="A19:C19"/>
    <mergeCell ref="B20:C20"/>
    <mergeCell ref="B21:C21"/>
    <mergeCell ref="B22:C22"/>
    <mergeCell ref="B23:C23"/>
    <mergeCell ref="B24:C24"/>
    <mergeCell ref="B25:C25"/>
    <mergeCell ref="A40:B40"/>
    <mergeCell ref="B27:C27"/>
    <mergeCell ref="B28:C28"/>
    <mergeCell ref="B29:C29"/>
    <mergeCell ref="B30:C30"/>
    <mergeCell ref="A32:C32"/>
    <mergeCell ref="B33:C33"/>
    <mergeCell ref="B34:C34"/>
    <mergeCell ref="B35:C35"/>
    <mergeCell ref="B36:C36"/>
    <mergeCell ref="B37:C37"/>
    <mergeCell ref="A39:C39"/>
    <mergeCell ref="B47:C47"/>
    <mergeCell ref="A41:B41"/>
    <mergeCell ref="A42:B42"/>
    <mergeCell ref="A43:B43"/>
    <mergeCell ref="A44:B44"/>
    <mergeCell ref="B45:C45"/>
    <mergeCell ref="A46:B46"/>
  </mergeCells>
  <pageMargins left="0.5" right="0.5" top="0.5" bottom="0.5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0"/>
  <sheetViews>
    <sheetView zoomScaleNormal="100" workbookViewId="0">
      <selection sqref="A1:C2"/>
    </sheetView>
  </sheetViews>
  <sheetFormatPr defaultColWidth="10.921875" defaultRowHeight="12" customHeight="1" x14ac:dyDescent="0.3"/>
  <cols>
    <col min="1" max="2" width="2.69140625" style="148" bestFit="1" customWidth="1"/>
    <col min="3" max="3" width="102.69140625" style="148" bestFit="1" customWidth="1"/>
    <col min="4" max="4" width="10.69140625" style="148" bestFit="1" customWidth="1"/>
    <col min="5" max="5" width="13.69140625" style="148" bestFit="1" customWidth="1"/>
    <col min="6" max="6" width="22.69140625" style="148" bestFit="1" customWidth="1"/>
    <col min="7" max="7" width="10.69140625" style="148" bestFit="1" customWidth="1"/>
    <col min="8" max="8" width="13.69140625" style="148" bestFit="1" customWidth="1"/>
    <col min="9" max="9" width="22.69140625" style="148" bestFit="1" customWidth="1"/>
    <col min="10" max="16384" width="10.921875" style="148"/>
  </cols>
  <sheetData>
    <row r="1" spans="1:10" ht="15" customHeight="1" x14ac:dyDescent="0.4">
      <c r="A1" s="201" t="s">
        <v>304</v>
      </c>
      <c r="B1" s="201"/>
      <c r="C1" s="201"/>
      <c r="D1" s="206">
        <v>2019</v>
      </c>
      <c r="E1" s="215"/>
      <c r="F1" s="208">
        <v>2018</v>
      </c>
      <c r="G1" s="216"/>
    </row>
    <row r="2" spans="1:10" ht="15" customHeight="1" x14ac:dyDescent="0.4">
      <c r="A2" s="205"/>
      <c r="B2" s="205"/>
      <c r="C2" s="205"/>
      <c r="D2" s="171" t="s">
        <v>256</v>
      </c>
      <c r="E2" s="172" t="s">
        <v>257</v>
      </c>
      <c r="F2" s="175" t="s">
        <v>256</v>
      </c>
      <c r="G2" s="172" t="s">
        <v>257</v>
      </c>
      <c r="H2" s="160"/>
      <c r="I2" s="160"/>
      <c r="J2" s="160"/>
    </row>
    <row r="3" spans="1:10" ht="15" customHeight="1" x14ac:dyDescent="0.4">
      <c r="A3" s="163" t="s">
        <v>258</v>
      </c>
      <c r="B3" s="202" t="s">
        <v>305</v>
      </c>
      <c r="C3" s="202"/>
      <c r="D3" s="168">
        <v>19</v>
      </c>
      <c r="E3" s="164">
        <v>0.19603759000000001</v>
      </c>
      <c r="F3" s="176">
        <v>21</v>
      </c>
      <c r="G3" s="164">
        <v>0.23196976999999999</v>
      </c>
      <c r="H3" s="160"/>
      <c r="I3" s="160"/>
      <c r="J3" s="160"/>
    </row>
    <row r="4" spans="1:10" ht="15" customHeight="1" x14ac:dyDescent="0.4">
      <c r="A4" s="163" t="s">
        <v>258</v>
      </c>
      <c r="B4" s="202" t="s">
        <v>306</v>
      </c>
      <c r="C4" s="202"/>
      <c r="D4" s="168">
        <v>4</v>
      </c>
      <c r="E4" s="164">
        <v>4.5627750000000002E-2</v>
      </c>
      <c r="F4" s="176">
        <v>4</v>
      </c>
      <c r="G4" s="164">
        <v>4.9581769999999997E-2</v>
      </c>
      <c r="H4" s="160"/>
      <c r="I4" s="160"/>
      <c r="J4" s="160"/>
    </row>
    <row r="5" spans="1:10" ht="15" customHeight="1" x14ac:dyDescent="0.4">
      <c r="A5" s="163" t="s">
        <v>258</v>
      </c>
      <c r="B5" s="202" t="s">
        <v>307</v>
      </c>
      <c r="C5" s="202"/>
      <c r="D5" s="168">
        <v>44</v>
      </c>
      <c r="E5" s="164">
        <v>0.4873574</v>
      </c>
      <c r="F5" s="176">
        <v>32</v>
      </c>
      <c r="G5" s="164">
        <v>0.35101587000000001</v>
      </c>
      <c r="H5" s="160"/>
      <c r="I5" s="160"/>
      <c r="J5" s="160"/>
    </row>
    <row r="6" spans="1:10" ht="15" customHeight="1" x14ac:dyDescent="0.4">
      <c r="A6" s="163" t="s">
        <v>258</v>
      </c>
      <c r="B6" s="202" t="s">
        <v>308</v>
      </c>
      <c r="C6" s="202"/>
      <c r="D6" s="168">
        <v>3</v>
      </c>
      <c r="E6" s="164">
        <v>4.3055889999999999E-2</v>
      </c>
      <c r="F6" s="176">
        <v>10</v>
      </c>
      <c r="G6" s="164">
        <v>0.11088887</v>
      </c>
      <c r="H6" s="160"/>
      <c r="I6" s="160"/>
      <c r="J6" s="160"/>
    </row>
    <row r="7" spans="1:10" ht="15" customHeight="1" x14ac:dyDescent="0.4">
      <c r="A7" s="163" t="s">
        <v>258</v>
      </c>
      <c r="B7" s="202" t="s">
        <v>309</v>
      </c>
      <c r="C7" s="202"/>
      <c r="D7" s="168">
        <v>4</v>
      </c>
      <c r="E7" s="164">
        <v>4.3897609999999997E-2</v>
      </c>
      <c r="F7" s="176">
        <v>2</v>
      </c>
      <c r="G7" s="164">
        <v>2.166297E-2</v>
      </c>
      <c r="H7" s="160"/>
      <c r="I7" s="160"/>
      <c r="J7" s="160"/>
    </row>
    <row r="8" spans="1:10" ht="15" customHeight="1" x14ac:dyDescent="0.4">
      <c r="A8" s="163" t="s">
        <v>258</v>
      </c>
      <c r="B8" s="202" t="s">
        <v>310</v>
      </c>
      <c r="C8" s="202"/>
      <c r="D8" s="168">
        <v>2</v>
      </c>
      <c r="E8" s="164">
        <v>2.8268410000000001E-2</v>
      </c>
      <c r="F8" s="176">
        <v>4</v>
      </c>
      <c r="G8" s="164">
        <v>4.5062430000000001E-2</v>
      </c>
      <c r="H8" s="160"/>
      <c r="I8" s="160"/>
      <c r="J8" s="160"/>
    </row>
    <row r="9" spans="1:10" ht="15" customHeight="1" x14ac:dyDescent="0.4">
      <c r="A9" s="163" t="s">
        <v>258</v>
      </c>
      <c r="B9" s="202" t="s">
        <v>311</v>
      </c>
      <c r="C9" s="202"/>
      <c r="D9" s="168">
        <v>0</v>
      </c>
      <c r="E9" s="164">
        <v>0</v>
      </c>
      <c r="F9" s="176">
        <v>0</v>
      </c>
      <c r="G9" s="164">
        <v>0</v>
      </c>
      <c r="H9" s="160"/>
      <c r="I9" s="160"/>
      <c r="J9" s="160"/>
    </row>
    <row r="10" spans="1:10" ht="15" customHeight="1" x14ac:dyDescent="0.4">
      <c r="A10" s="163" t="s">
        <v>258</v>
      </c>
      <c r="B10" s="202" t="s">
        <v>312</v>
      </c>
      <c r="C10" s="202"/>
      <c r="D10" s="168">
        <v>6</v>
      </c>
      <c r="E10" s="164">
        <v>7.6385040000000001E-2</v>
      </c>
      <c r="F10" s="176">
        <v>8</v>
      </c>
      <c r="G10" s="164">
        <v>0.10001474</v>
      </c>
      <c r="H10" s="160"/>
      <c r="I10" s="160"/>
      <c r="J10" s="160"/>
    </row>
    <row r="11" spans="1:10" ht="15" customHeight="1" x14ac:dyDescent="0.4">
      <c r="A11" s="163" t="s">
        <v>258</v>
      </c>
      <c r="B11" s="202" t="s">
        <v>313</v>
      </c>
      <c r="C11" s="202"/>
      <c r="D11" s="168">
        <v>6</v>
      </c>
      <c r="E11" s="164">
        <v>7.9370309999999999E-2</v>
      </c>
      <c r="F11" s="176">
        <v>8</v>
      </c>
      <c r="G11" s="164">
        <v>8.9803590000000003E-2</v>
      </c>
      <c r="H11" s="160"/>
      <c r="I11" s="160"/>
      <c r="J11" s="160"/>
    </row>
    <row r="12" spans="1:10" ht="15" customHeight="1" x14ac:dyDescent="0.4">
      <c r="A12" s="163" t="s">
        <v>258</v>
      </c>
      <c r="B12" s="200" t="s">
        <v>267</v>
      </c>
      <c r="C12" s="200"/>
      <c r="D12" s="170">
        <v>88</v>
      </c>
      <c r="E12" s="167">
        <v>1</v>
      </c>
      <c r="F12" s="177">
        <v>89</v>
      </c>
      <c r="G12" s="167">
        <v>1</v>
      </c>
      <c r="H12" s="160"/>
      <c r="I12" s="160"/>
      <c r="J12" s="160"/>
    </row>
    <row r="13" spans="1:10" ht="15" customHeight="1" x14ac:dyDescent="0.3">
      <c r="D13" s="160"/>
      <c r="E13" s="161"/>
      <c r="F13" s="160"/>
      <c r="G13" s="160"/>
      <c r="H13" s="160"/>
      <c r="I13" s="160"/>
      <c r="J13" s="160"/>
    </row>
    <row r="14" spans="1:10" ht="15" customHeight="1" x14ac:dyDescent="0.4">
      <c r="A14" s="201" t="s">
        <v>314</v>
      </c>
      <c r="B14" s="201"/>
      <c r="C14" s="201"/>
      <c r="D14" s="206">
        <v>2019</v>
      </c>
      <c r="E14" s="207"/>
      <c r="F14" s="213"/>
      <c r="G14" s="208">
        <v>2018</v>
      </c>
      <c r="H14" s="214"/>
      <c r="I14" s="214"/>
      <c r="J14" s="160"/>
    </row>
    <row r="15" spans="1:10" ht="15" customHeight="1" x14ac:dyDescent="0.4">
      <c r="A15" s="205"/>
      <c r="B15" s="205"/>
      <c r="C15" s="205"/>
      <c r="D15" s="171" t="s">
        <v>256</v>
      </c>
      <c r="E15" s="172" t="s">
        <v>315</v>
      </c>
      <c r="F15" s="172" t="s">
        <v>316</v>
      </c>
      <c r="G15" s="175" t="s">
        <v>256</v>
      </c>
      <c r="H15" s="172" t="s">
        <v>315</v>
      </c>
      <c r="I15" s="172" t="s">
        <v>316</v>
      </c>
      <c r="J15" s="160"/>
    </row>
    <row r="16" spans="1:10" ht="15" customHeight="1" x14ac:dyDescent="0.4">
      <c r="A16" s="163" t="s">
        <v>258</v>
      </c>
      <c r="B16" s="163" t="s">
        <v>258</v>
      </c>
      <c r="C16" s="173" t="s">
        <v>317</v>
      </c>
      <c r="D16" s="178">
        <v>32</v>
      </c>
      <c r="E16" s="174">
        <v>0.39577549000000001</v>
      </c>
      <c r="F16" s="164">
        <v>0.35228221999999998</v>
      </c>
      <c r="G16" s="179">
        <v>38</v>
      </c>
      <c r="H16" s="174">
        <v>0.48550302000000001</v>
      </c>
      <c r="I16" s="164">
        <v>0.42263945000000003</v>
      </c>
      <c r="J16" s="160"/>
    </row>
    <row r="17" spans="1:10" ht="15" customHeight="1" x14ac:dyDescent="0.4">
      <c r="A17" s="163" t="s">
        <v>258</v>
      </c>
      <c r="B17" s="163" t="s">
        <v>258</v>
      </c>
      <c r="C17" s="173" t="s">
        <v>318</v>
      </c>
      <c r="D17" s="178">
        <v>26</v>
      </c>
      <c r="E17" s="174">
        <v>0.32008724</v>
      </c>
      <c r="F17" s="164">
        <v>0.28491164000000002</v>
      </c>
      <c r="G17" s="179">
        <v>27</v>
      </c>
      <c r="H17" s="174">
        <v>0.35094965</v>
      </c>
      <c r="I17" s="164">
        <v>0.30550822999999999</v>
      </c>
      <c r="J17" s="160"/>
    </row>
    <row r="18" spans="1:10" ht="15" customHeight="1" x14ac:dyDescent="0.4">
      <c r="A18" s="163" t="s">
        <v>258</v>
      </c>
      <c r="B18" s="163" t="s">
        <v>258</v>
      </c>
      <c r="C18" s="173" t="s">
        <v>319</v>
      </c>
      <c r="D18" s="178">
        <v>9</v>
      </c>
      <c r="E18" s="174">
        <v>0.10751528</v>
      </c>
      <c r="F18" s="164">
        <v>9.5700019999999997E-2</v>
      </c>
      <c r="G18" s="179">
        <v>3</v>
      </c>
      <c r="H18" s="174">
        <v>4.1050259999999998E-2</v>
      </c>
      <c r="I18" s="164">
        <v>3.5735019999999999E-2</v>
      </c>
      <c r="J18" s="160"/>
    </row>
    <row r="19" spans="1:10" ht="15" customHeight="1" x14ac:dyDescent="0.4">
      <c r="A19" s="163" t="s">
        <v>258</v>
      </c>
      <c r="B19" s="163" t="s">
        <v>258</v>
      </c>
      <c r="C19" s="173" t="s">
        <v>320</v>
      </c>
      <c r="D19" s="178">
        <v>8</v>
      </c>
      <c r="E19" s="174">
        <v>0.12585492000000001</v>
      </c>
      <c r="F19" s="164">
        <v>0.11202425000000001</v>
      </c>
      <c r="G19" s="179">
        <v>6</v>
      </c>
      <c r="H19" s="174">
        <v>7.6380749999999997E-2</v>
      </c>
      <c r="I19" s="164">
        <v>6.6490869999999994E-2</v>
      </c>
      <c r="J19" s="160"/>
    </row>
    <row r="20" spans="1:10" ht="15" customHeight="1" x14ac:dyDescent="0.4">
      <c r="A20" s="163" t="s">
        <v>258</v>
      </c>
      <c r="B20" s="163" t="s">
        <v>258</v>
      </c>
      <c r="C20" s="173" t="s">
        <v>321</v>
      </c>
      <c r="D20" s="178">
        <v>4</v>
      </c>
      <c r="E20" s="174">
        <v>5.0767060000000003E-2</v>
      </c>
      <c r="F20" s="164">
        <v>4.5188079999999999E-2</v>
      </c>
      <c r="G20" s="179">
        <v>3</v>
      </c>
      <c r="H20" s="174">
        <v>4.6116320000000002E-2</v>
      </c>
      <c r="I20" s="164">
        <v>4.0145119999999999E-2</v>
      </c>
      <c r="J20" s="160"/>
    </row>
    <row r="21" spans="1:10" ht="15" customHeight="1" x14ac:dyDescent="0.4">
      <c r="A21" s="163" t="s">
        <v>258</v>
      </c>
      <c r="B21" s="198" t="s">
        <v>264</v>
      </c>
      <c r="C21" s="198"/>
      <c r="D21" s="169">
        <v>79</v>
      </c>
      <c r="E21" s="166">
        <v>1</v>
      </c>
      <c r="F21" s="166">
        <v>0.89010619999999996</v>
      </c>
      <c r="G21" s="180">
        <v>77</v>
      </c>
      <c r="H21" s="166">
        <v>1</v>
      </c>
      <c r="I21" s="166">
        <v>0.87051867000000005</v>
      </c>
      <c r="J21" s="160"/>
    </row>
    <row r="22" spans="1:10" ht="15" customHeight="1" x14ac:dyDescent="0.4">
      <c r="A22" s="163" t="s">
        <v>258</v>
      </c>
      <c r="B22" s="163" t="s">
        <v>258</v>
      </c>
      <c r="C22" s="163" t="s">
        <v>322</v>
      </c>
      <c r="D22" s="168">
        <v>3</v>
      </c>
      <c r="E22" s="164" t="s">
        <v>266</v>
      </c>
      <c r="F22" s="164">
        <v>3.449663E-2</v>
      </c>
      <c r="G22" s="176">
        <v>5</v>
      </c>
      <c r="H22" s="164" t="s">
        <v>266</v>
      </c>
      <c r="I22" s="164">
        <v>5.599527E-2</v>
      </c>
      <c r="J22" s="160"/>
    </row>
    <row r="23" spans="1:10" ht="15" customHeight="1" x14ac:dyDescent="0.4">
      <c r="A23" s="163" t="s">
        <v>258</v>
      </c>
      <c r="B23" s="163" t="s">
        <v>258</v>
      </c>
      <c r="C23" s="163" t="s">
        <v>323</v>
      </c>
      <c r="D23" s="168">
        <v>6</v>
      </c>
      <c r="E23" s="164" t="s">
        <v>266</v>
      </c>
      <c r="F23" s="164">
        <v>7.5397169999999999E-2</v>
      </c>
      <c r="G23" s="176">
        <v>5</v>
      </c>
      <c r="H23" s="164" t="s">
        <v>266</v>
      </c>
      <c r="I23" s="164">
        <v>6.2932420000000003E-2</v>
      </c>
      <c r="J23" s="160"/>
    </row>
    <row r="24" spans="1:10" ht="15" customHeight="1" x14ac:dyDescent="0.4">
      <c r="A24" s="163" t="s">
        <v>258</v>
      </c>
      <c r="B24" s="163" t="s">
        <v>258</v>
      </c>
      <c r="C24" s="163" t="s">
        <v>324</v>
      </c>
      <c r="D24" s="168">
        <v>0</v>
      </c>
      <c r="E24" s="164" t="s">
        <v>266</v>
      </c>
      <c r="F24" s="164">
        <v>0</v>
      </c>
      <c r="G24" s="176">
        <v>1</v>
      </c>
      <c r="H24" s="164" t="s">
        <v>266</v>
      </c>
      <c r="I24" s="164">
        <v>1.0553649999999999E-2</v>
      </c>
      <c r="J24" s="160"/>
    </row>
    <row r="25" spans="1:10" ht="15" customHeight="1" x14ac:dyDescent="0.4">
      <c r="A25" s="163" t="s">
        <v>258</v>
      </c>
      <c r="B25" s="200" t="s">
        <v>267</v>
      </c>
      <c r="C25" s="200"/>
      <c r="D25" s="170">
        <v>88</v>
      </c>
      <c r="E25" s="167">
        <v>1</v>
      </c>
      <c r="F25" s="167">
        <v>1</v>
      </c>
      <c r="G25" s="177">
        <v>88</v>
      </c>
      <c r="H25" s="167">
        <v>1</v>
      </c>
      <c r="I25" s="167">
        <v>1</v>
      </c>
      <c r="J25" s="160"/>
    </row>
    <row r="26" spans="1:10" ht="15" customHeight="1" x14ac:dyDescent="0.3">
      <c r="D26" s="160"/>
      <c r="E26" s="161"/>
      <c r="F26" s="161"/>
      <c r="G26" s="160"/>
      <c r="H26" s="161"/>
      <c r="I26" s="161"/>
      <c r="J26" s="160"/>
    </row>
    <row r="27" spans="1:10" ht="15" customHeight="1" x14ac:dyDescent="0.4">
      <c r="A27" s="201" t="s">
        <v>325</v>
      </c>
      <c r="B27" s="201"/>
      <c r="C27" s="201"/>
      <c r="D27" s="206">
        <v>2019</v>
      </c>
      <c r="E27" s="207"/>
      <c r="F27" s="161"/>
      <c r="G27" s="160"/>
      <c r="H27" s="161"/>
      <c r="I27" s="161"/>
      <c r="J27" s="160"/>
    </row>
    <row r="28" spans="1:10" ht="15" customHeight="1" x14ac:dyDescent="0.4">
      <c r="A28" s="205"/>
      <c r="B28" s="205"/>
      <c r="C28" s="205"/>
      <c r="D28" s="171" t="s">
        <v>256</v>
      </c>
      <c r="E28" s="172" t="s">
        <v>257</v>
      </c>
      <c r="F28" s="161"/>
      <c r="G28" s="160"/>
      <c r="H28" s="161"/>
      <c r="I28" s="161"/>
      <c r="J28" s="160"/>
    </row>
    <row r="29" spans="1:10" ht="15" customHeight="1" x14ac:dyDescent="0.4">
      <c r="A29" s="163" t="s">
        <v>258</v>
      </c>
      <c r="B29" s="202" t="s">
        <v>326</v>
      </c>
      <c r="C29" s="202"/>
      <c r="D29" s="168">
        <v>66</v>
      </c>
      <c r="E29" s="164">
        <v>0.75328985000000004</v>
      </c>
      <c r="F29" s="161"/>
      <c r="G29" s="160"/>
      <c r="H29" s="161"/>
      <c r="I29" s="161"/>
      <c r="J29" s="160"/>
    </row>
    <row r="30" spans="1:10" ht="15" customHeight="1" x14ac:dyDescent="0.4">
      <c r="A30" s="163" t="s">
        <v>258</v>
      </c>
      <c r="B30" s="202" t="s">
        <v>327</v>
      </c>
      <c r="C30" s="202"/>
      <c r="D30" s="168">
        <v>36</v>
      </c>
      <c r="E30" s="164">
        <v>0.43750685</v>
      </c>
      <c r="F30" s="161"/>
      <c r="G30" s="160"/>
      <c r="H30" s="161"/>
      <c r="I30" s="161"/>
      <c r="J30" s="160"/>
    </row>
    <row r="31" spans="1:10" ht="15" customHeight="1" x14ac:dyDescent="0.4">
      <c r="A31" s="163" t="s">
        <v>258</v>
      </c>
      <c r="B31" s="202" t="s">
        <v>328</v>
      </c>
      <c r="C31" s="202"/>
      <c r="D31" s="168">
        <v>2</v>
      </c>
      <c r="E31" s="164">
        <v>2.1029869999999999E-2</v>
      </c>
      <c r="F31" s="161"/>
      <c r="G31" s="160"/>
      <c r="H31" s="161"/>
      <c r="I31" s="161"/>
      <c r="J31" s="160"/>
    </row>
    <row r="32" spans="1:10" ht="15" customHeight="1" x14ac:dyDescent="0.4">
      <c r="A32" s="163" t="s">
        <v>258</v>
      </c>
      <c r="B32" s="202" t="s">
        <v>329</v>
      </c>
      <c r="C32" s="202"/>
      <c r="D32" s="168">
        <v>2</v>
      </c>
      <c r="E32" s="164">
        <v>3.4285200000000002E-2</v>
      </c>
      <c r="F32" s="161"/>
      <c r="G32" s="160"/>
      <c r="H32" s="161"/>
      <c r="I32" s="161"/>
      <c r="J32" s="160"/>
    </row>
    <row r="33" spans="1:10" ht="15" customHeight="1" x14ac:dyDescent="0.4">
      <c r="A33" s="163" t="s">
        <v>258</v>
      </c>
      <c r="B33" s="202" t="s">
        <v>330</v>
      </c>
      <c r="C33" s="202"/>
      <c r="D33" s="168">
        <v>0</v>
      </c>
      <c r="E33" s="164">
        <v>0</v>
      </c>
      <c r="F33" s="161"/>
      <c r="G33" s="160"/>
      <c r="H33" s="161"/>
      <c r="I33" s="161"/>
      <c r="J33" s="160"/>
    </row>
    <row r="34" spans="1:10" ht="15" customHeight="1" x14ac:dyDescent="0.4">
      <c r="A34" s="163" t="s">
        <v>258</v>
      </c>
      <c r="B34" s="202" t="s">
        <v>331</v>
      </c>
      <c r="C34" s="202"/>
      <c r="D34" s="168">
        <v>13</v>
      </c>
      <c r="E34" s="164">
        <v>0.14760269000000001</v>
      </c>
      <c r="F34" s="161"/>
      <c r="G34" s="160"/>
      <c r="H34" s="161"/>
      <c r="I34" s="161"/>
      <c r="J34" s="160"/>
    </row>
    <row r="35" spans="1:10" ht="15" customHeight="1" x14ac:dyDescent="0.4">
      <c r="A35" s="163" t="s">
        <v>258</v>
      </c>
      <c r="B35" s="200" t="s">
        <v>291</v>
      </c>
      <c r="C35" s="200"/>
      <c r="D35" s="170">
        <v>88</v>
      </c>
      <c r="E35" s="167" t="s">
        <v>266</v>
      </c>
      <c r="F35" s="161"/>
      <c r="G35" s="160"/>
      <c r="H35" s="161"/>
      <c r="I35" s="161"/>
      <c r="J35" s="160"/>
    </row>
    <row r="36" spans="1:10" ht="15" customHeight="1" x14ac:dyDescent="0.35">
      <c r="A36" s="210" t="s">
        <v>332</v>
      </c>
      <c r="B36" s="210"/>
      <c r="C36" s="210"/>
      <c r="D36" s="211"/>
      <c r="E36" s="212"/>
      <c r="F36" s="161"/>
      <c r="G36" s="160"/>
      <c r="H36" s="161"/>
      <c r="I36" s="161"/>
      <c r="J36" s="160"/>
    </row>
    <row r="37" spans="1:10" ht="15" customHeight="1" x14ac:dyDescent="0.3">
      <c r="D37" s="160"/>
      <c r="E37" s="161"/>
      <c r="F37" s="161"/>
      <c r="G37" s="160"/>
      <c r="H37" s="161"/>
      <c r="I37" s="161"/>
      <c r="J37" s="160"/>
    </row>
    <row r="38" spans="1:10" ht="15" customHeight="1" x14ac:dyDescent="0.4">
      <c r="A38" s="201" t="s">
        <v>333</v>
      </c>
      <c r="B38" s="201"/>
      <c r="C38" s="201"/>
      <c r="D38" s="206">
        <v>2019</v>
      </c>
      <c r="E38" s="207"/>
      <c r="F38" s="207"/>
      <c r="G38" s="208">
        <v>2018</v>
      </c>
      <c r="H38" s="209"/>
      <c r="I38" s="209"/>
      <c r="J38" s="160"/>
    </row>
    <row r="39" spans="1:10" ht="15" customHeight="1" x14ac:dyDescent="0.4">
      <c r="A39" s="205"/>
      <c r="B39" s="205"/>
      <c r="C39" s="205"/>
      <c r="D39" s="171" t="s">
        <v>256</v>
      </c>
      <c r="E39" s="172" t="s">
        <v>315</v>
      </c>
      <c r="F39" s="172" t="s">
        <v>316</v>
      </c>
      <c r="G39" s="175" t="s">
        <v>256</v>
      </c>
      <c r="H39" s="172" t="s">
        <v>315</v>
      </c>
      <c r="I39" s="172" t="s">
        <v>316</v>
      </c>
      <c r="J39" s="160"/>
    </row>
    <row r="40" spans="1:10" ht="15" customHeight="1" x14ac:dyDescent="0.4">
      <c r="A40" s="163" t="s">
        <v>258</v>
      </c>
      <c r="B40" s="163" t="s">
        <v>258</v>
      </c>
      <c r="C40" s="173" t="s">
        <v>317</v>
      </c>
      <c r="D40" s="178">
        <v>52</v>
      </c>
      <c r="E40" s="174">
        <v>0.66648043000000001</v>
      </c>
      <c r="F40" s="164">
        <v>0.61242538000000002</v>
      </c>
      <c r="G40" s="179">
        <v>44</v>
      </c>
      <c r="H40" s="174">
        <v>0.60250128000000003</v>
      </c>
      <c r="I40" s="164">
        <v>0.47954630999999998</v>
      </c>
      <c r="J40" s="160"/>
    </row>
    <row r="41" spans="1:10" ht="15" customHeight="1" x14ac:dyDescent="0.4">
      <c r="A41" s="163" t="s">
        <v>258</v>
      </c>
      <c r="B41" s="163" t="s">
        <v>258</v>
      </c>
      <c r="C41" s="173" t="s">
        <v>318</v>
      </c>
      <c r="D41" s="178">
        <v>21</v>
      </c>
      <c r="E41" s="174">
        <v>0.24782683</v>
      </c>
      <c r="F41" s="164">
        <v>0.22772677999999999</v>
      </c>
      <c r="G41" s="179">
        <v>19</v>
      </c>
      <c r="H41" s="174">
        <v>0.26876520999999998</v>
      </c>
      <c r="I41" s="164">
        <v>0.21391716999999999</v>
      </c>
      <c r="J41" s="160"/>
    </row>
    <row r="42" spans="1:10" ht="15" customHeight="1" x14ac:dyDescent="0.4">
      <c r="A42" s="163" t="s">
        <v>258</v>
      </c>
      <c r="B42" s="163" t="s">
        <v>258</v>
      </c>
      <c r="C42" s="173" t="s">
        <v>319</v>
      </c>
      <c r="D42" s="178">
        <v>3</v>
      </c>
      <c r="E42" s="174">
        <v>3.6189600000000002E-2</v>
      </c>
      <c r="F42" s="164">
        <v>3.3254430000000001E-2</v>
      </c>
      <c r="G42" s="179">
        <v>5</v>
      </c>
      <c r="H42" s="174">
        <v>7.1920880000000006E-2</v>
      </c>
      <c r="I42" s="164">
        <v>5.7243679999999998E-2</v>
      </c>
      <c r="J42" s="160"/>
    </row>
    <row r="43" spans="1:10" ht="15" customHeight="1" x14ac:dyDescent="0.4">
      <c r="A43" s="163" t="s">
        <v>258</v>
      </c>
      <c r="B43" s="163" t="s">
        <v>258</v>
      </c>
      <c r="C43" s="173" t="s">
        <v>320</v>
      </c>
      <c r="D43" s="178">
        <v>2</v>
      </c>
      <c r="E43" s="174">
        <v>2.523746E-2</v>
      </c>
      <c r="F43" s="164">
        <v>2.3190570000000001E-2</v>
      </c>
      <c r="G43" s="179">
        <v>1</v>
      </c>
      <c r="H43" s="174">
        <v>1.5205089999999999E-2</v>
      </c>
      <c r="I43" s="164">
        <v>1.2102129999999999E-2</v>
      </c>
      <c r="J43" s="160"/>
    </row>
    <row r="44" spans="1:10" ht="15" customHeight="1" x14ac:dyDescent="0.4">
      <c r="A44" s="163" t="s">
        <v>258</v>
      </c>
      <c r="B44" s="163" t="s">
        <v>258</v>
      </c>
      <c r="C44" s="173" t="s">
        <v>321</v>
      </c>
      <c r="D44" s="178">
        <v>2</v>
      </c>
      <c r="E44" s="174">
        <v>2.4265680000000001E-2</v>
      </c>
      <c r="F44" s="164">
        <v>2.2297609999999999E-2</v>
      </c>
      <c r="G44" s="179">
        <v>3</v>
      </c>
      <c r="H44" s="174">
        <v>4.1607529999999997E-2</v>
      </c>
      <c r="I44" s="164">
        <v>3.31165E-2</v>
      </c>
      <c r="J44" s="160"/>
    </row>
    <row r="45" spans="1:10" ht="15" customHeight="1" x14ac:dyDescent="0.4">
      <c r="A45" s="163" t="s">
        <v>258</v>
      </c>
      <c r="B45" s="198" t="s">
        <v>264</v>
      </c>
      <c r="C45" s="198"/>
      <c r="D45" s="169">
        <v>80</v>
      </c>
      <c r="E45" s="166">
        <v>1</v>
      </c>
      <c r="F45" s="166">
        <v>0.91889476999999997</v>
      </c>
      <c r="G45" s="180">
        <v>72</v>
      </c>
      <c r="H45" s="166">
        <v>1</v>
      </c>
      <c r="I45" s="166">
        <v>0.79592578999999997</v>
      </c>
      <c r="J45" s="160"/>
    </row>
    <row r="46" spans="1:10" ht="15" customHeight="1" x14ac:dyDescent="0.4">
      <c r="A46" s="163" t="s">
        <v>258</v>
      </c>
      <c r="B46" s="163" t="s">
        <v>258</v>
      </c>
      <c r="C46" s="163" t="s">
        <v>334</v>
      </c>
      <c r="D46" s="168">
        <v>6</v>
      </c>
      <c r="E46" s="164" t="s">
        <v>266</v>
      </c>
      <c r="F46" s="164">
        <v>6.5274979999999996E-2</v>
      </c>
      <c r="G46" s="176">
        <v>12</v>
      </c>
      <c r="H46" s="164" t="s">
        <v>266</v>
      </c>
      <c r="I46" s="164">
        <v>0.13670492000000001</v>
      </c>
      <c r="J46" s="160"/>
    </row>
    <row r="47" spans="1:10" ht="15" customHeight="1" x14ac:dyDescent="0.4">
      <c r="A47" s="163" t="s">
        <v>258</v>
      </c>
      <c r="B47" s="163" t="s">
        <v>258</v>
      </c>
      <c r="C47" s="163" t="s">
        <v>335</v>
      </c>
      <c r="D47" s="168">
        <v>1</v>
      </c>
      <c r="E47" s="164" t="s">
        <v>266</v>
      </c>
      <c r="F47" s="164">
        <v>1.5830239999999999E-2</v>
      </c>
      <c r="G47" s="176">
        <v>4</v>
      </c>
      <c r="H47" s="164" t="s">
        <v>266</v>
      </c>
      <c r="I47" s="164">
        <v>5.6929109999999998E-2</v>
      </c>
      <c r="J47" s="160"/>
    </row>
    <row r="48" spans="1:10" ht="15" customHeight="1" x14ac:dyDescent="0.4">
      <c r="A48" s="163" t="s">
        <v>258</v>
      </c>
      <c r="B48" s="163" t="s">
        <v>258</v>
      </c>
      <c r="C48" s="163" t="s">
        <v>336</v>
      </c>
      <c r="D48" s="168">
        <v>0</v>
      </c>
      <c r="E48" s="164" t="s">
        <v>266</v>
      </c>
      <c r="F48" s="164">
        <v>0</v>
      </c>
      <c r="G48" s="176">
        <v>1</v>
      </c>
      <c r="H48" s="164" t="s">
        <v>266</v>
      </c>
      <c r="I48" s="164">
        <v>1.044019E-2</v>
      </c>
      <c r="J48" s="160"/>
    </row>
    <row r="49" spans="1:10" ht="15" customHeight="1" x14ac:dyDescent="0.4">
      <c r="A49" s="163" t="s">
        <v>258</v>
      </c>
      <c r="B49" s="200" t="s">
        <v>267</v>
      </c>
      <c r="C49" s="200"/>
      <c r="D49" s="170">
        <v>87</v>
      </c>
      <c r="E49" s="167">
        <v>1</v>
      </c>
      <c r="F49" s="167">
        <v>1</v>
      </c>
      <c r="G49" s="177">
        <v>89</v>
      </c>
      <c r="H49" s="167">
        <v>1</v>
      </c>
      <c r="I49" s="167">
        <v>1</v>
      </c>
      <c r="J49" s="160"/>
    </row>
    <row r="50" spans="1:10" ht="15" customHeight="1" x14ac:dyDescent="0.3">
      <c r="D50" s="160"/>
      <c r="E50" s="161"/>
      <c r="F50" s="161"/>
      <c r="G50" s="160"/>
      <c r="H50" s="161"/>
      <c r="I50" s="161"/>
      <c r="J50" s="160"/>
    </row>
    <row r="51" spans="1:10" ht="15" customHeight="1" x14ac:dyDescent="0.4">
      <c r="A51" s="201" t="s">
        <v>337</v>
      </c>
      <c r="B51" s="201"/>
      <c r="C51" s="201"/>
      <c r="D51" s="206">
        <v>2019</v>
      </c>
      <c r="E51" s="207"/>
      <c r="F51" s="207"/>
      <c r="G51" s="208">
        <v>2018</v>
      </c>
      <c r="H51" s="209"/>
      <c r="I51" s="209"/>
      <c r="J51" s="160"/>
    </row>
    <row r="52" spans="1:10" ht="15" customHeight="1" x14ac:dyDescent="0.4">
      <c r="A52" s="205"/>
      <c r="B52" s="205"/>
      <c r="C52" s="205"/>
      <c r="D52" s="171" t="s">
        <v>256</v>
      </c>
      <c r="E52" s="172" t="s">
        <v>315</v>
      </c>
      <c r="F52" s="172" t="s">
        <v>316</v>
      </c>
      <c r="G52" s="175" t="s">
        <v>256</v>
      </c>
      <c r="H52" s="172" t="s">
        <v>315</v>
      </c>
      <c r="I52" s="172" t="s">
        <v>316</v>
      </c>
      <c r="J52" s="160"/>
    </row>
    <row r="53" spans="1:10" ht="15" customHeight="1" x14ac:dyDescent="0.4">
      <c r="A53" s="163" t="s">
        <v>258</v>
      </c>
      <c r="B53" s="163" t="s">
        <v>258</v>
      </c>
      <c r="C53" s="173" t="s">
        <v>317</v>
      </c>
      <c r="D53" s="178">
        <v>22</v>
      </c>
      <c r="E53" s="174">
        <v>0.30074958000000002</v>
      </c>
      <c r="F53" s="164">
        <v>0.23961613000000001</v>
      </c>
      <c r="G53" s="179">
        <v>26</v>
      </c>
      <c r="H53" s="174">
        <v>0.33992148</v>
      </c>
      <c r="I53" s="164">
        <v>0.29045798</v>
      </c>
      <c r="J53" s="160"/>
    </row>
    <row r="54" spans="1:10" ht="15" customHeight="1" x14ac:dyDescent="0.4">
      <c r="A54" s="163" t="s">
        <v>258</v>
      </c>
      <c r="B54" s="163" t="s">
        <v>258</v>
      </c>
      <c r="C54" s="173" t="s">
        <v>318</v>
      </c>
      <c r="D54" s="178">
        <v>28</v>
      </c>
      <c r="E54" s="174">
        <v>0.42466816000000002</v>
      </c>
      <c r="F54" s="164">
        <v>0.33834575</v>
      </c>
      <c r="G54" s="179">
        <v>25</v>
      </c>
      <c r="H54" s="174">
        <v>0.33637763999999998</v>
      </c>
      <c r="I54" s="164">
        <v>0.28742982</v>
      </c>
      <c r="J54" s="160"/>
    </row>
    <row r="55" spans="1:10" ht="15" customHeight="1" x14ac:dyDescent="0.4">
      <c r="A55" s="163" t="s">
        <v>258</v>
      </c>
      <c r="B55" s="163" t="s">
        <v>258</v>
      </c>
      <c r="C55" s="173" t="s">
        <v>319</v>
      </c>
      <c r="D55" s="178">
        <v>12</v>
      </c>
      <c r="E55" s="174">
        <v>0.17583909</v>
      </c>
      <c r="F55" s="164">
        <v>0.14009622999999999</v>
      </c>
      <c r="G55" s="179">
        <v>20</v>
      </c>
      <c r="H55" s="174">
        <v>0.25599917</v>
      </c>
      <c r="I55" s="164">
        <v>0.21874758</v>
      </c>
      <c r="J55" s="160"/>
    </row>
    <row r="56" spans="1:10" ht="15" customHeight="1" x14ac:dyDescent="0.4">
      <c r="A56" s="163" t="s">
        <v>258</v>
      </c>
      <c r="B56" s="163" t="s">
        <v>258</v>
      </c>
      <c r="C56" s="173" t="s">
        <v>320</v>
      </c>
      <c r="D56" s="178">
        <v>3</v>
      </c>
      <c r="E56" s="174">
        <v>5.6854200000000001E-2</v>
      </c>
      <c r="F56" s="164">
        <v>4.5297440000000001E-2</v>
      </c>
      <c r="G56" s="179">
        <v>4</v>
      </c>
      <c r="H56" s="174">
        <v>5.3599330000000001E-2</v>
      </c>
      <c r="I56" s="164">
        <v>4.5799850000000003E-2</v>
      </c>
      <c r="J56" s="160"/>
    </row>
    <row r="57" spans="1:10" ht="15" customHeight="1" x14ac:dyDescent="0.4">
      <c r="A57" s="163" t="s">
        <v>258</v>
      </c>
      <c r="B57" s="163" t="s">
        <v>258</v>
      </c>
      <c r="C57" s="173" t="s">
        <v>321</v>
      </c>
      <c r="D57" s="178">
        <v>3</v>
      </c>
      <c r="E57" s="174">
        <v>4.1888969999999998E-2</v>
      </c>
      <c r="F57" s="164">
        <v>3.3374189999999998E-2</v>
      </c>
      <c r="G57" s="179">
        <v>1</v>
      </c>
      <c r="H57" s="174">
        <v>1.4102369999999999E-2</v>
      </c>
      <c r="I57" s="164">
        <v>1.205027E-2</v>
      </c>
      <c r="J57" s="160"/>
    </row>
    <row r="58" spans="1:10" ht="15" customHeight="1" x14ac:dyDescent="0.4">
      <c r="A58" s="163" t="s">
        <v>258</v>
      </c>
      <c r="B58" s="198" t="s">
        <v>264</v>
      </c>
      <c r="C58" s="198"/>
      <c r="D58" s="169">
        <v>68</v>
      </c>
      <c r="E58" s="166">
        <v>1</v>
      </c>
      <c r="F58" s="166">
        <v>0.79672973000000002</v>
      </c>
      <c r="G58" s="180">
        <v>76</v>
      </c>
      <c r="H58" s="166">
        <v>1</v>
      </c>
      <c r="I58" s="166">
        <v>0.85448548999999996</v>
      </c>
      <c r="J58" s="160"/>
    </row>
    <row r="59" spans="1:10" ht="15" customHeight="1" x14ac:dyDescent="0.4">
      <c r="A59" s="163" t="s">
        <v>258</v>
      </c>
      <c r="B59" s="163" t="s">
        <v>258</v>
      </c>
      <c r="C59" s="163" t="s">
        <v>334</v>
      </c>
      <c r="D59" s="168">
        <v>8</v>
      </c>
      <c r="E59" s="164" t="s">
        <v>266</v>
      </c>
      <c r="F59" s="164">
        <v>8.6602529999999997E-2</v>
      </c>
      <c r="G59" s="176">
        <v>6</v>
      </c>
      <c r="H59" s="164" t="s">
        <v>266</v>
      </c>
      <c r="I59" s="164">
        <v>7.4146719999999999E-2</v>
      </c>
      <c r="J59" s="160"/>
    </row>
    <row r="60" spans="1:10" ht="15" customHeight="1" x14ac:dyDescent="0.4">
      <c r="A60" s="163" t="s">
        <v>258</v>
      </c>
      <c r="B60" s="163" t="s">
        <v>258</v>
      </c>
      <c r="C60" s="163" t="s">
        <v>335</v>
      </c>
      <c r="D60" s="168">
        <v>2</v>
      </c>
      <c r="E60" s="164" t="s">
        <v>266</v>
      </c>
      <c r="F60" s="164">
        <v>2.1377759999999999E-2</v>
      </c>
      <c r="G60" s="176">
        <v>2</v>
      </c>
      <c r="H60" s="164" t="s">
        <v>266</v>
      </c>
      <c r="I60" s="164">
        <v>2.2791169999999999E-2</v>
      </c>
      <c r="J60" s="160"/>
    </row>
    <row r="61" spans="1:10" ht="15" customHeight="1" x14ac:dyDescent="0.4">
      <c r="A61" s="163" t="s">
        <v>258</v>
      </c>
      <c r="B61" s="163" t="s">
        <v>258</v>
      </c>
      <c r="C61" s="163" t="s">
        <v>336</v>
      </c>
      <c r="D61" s="168">
        <v>9</v>
      </c>
      <c r="E61" s="164" t="s">
        <v>266</v>
      </c>
      <c r="F61" s="164">
        <v>9.5289979999999996E-2</v>
      </c>
      <c r="G61" s="176">
        <v>4</v>
      </c>
      <c r="H61" s="164" t="s">
        <v>266</v>
      </c>
      <c r="I61" s="164">
        <v>4.8576620000000001E-2</v>
      </c>
      <c r="J61" s="160"/>
    </row>
    <row r="62" spans="1:10" ht="15" customHeight="1" x14ac:dyDescent="0.4">
      <c r="A62" s="163" t="s">
        <v>258</v>
      </c>
      <c r="B62" s="200" t="s">
        <v>267</v>
      </c>
      <c r="C62" s="200"/>
      <c r="D62" s="170">
        <v>87</v>
      </c>
      <c r="E62" s="167">
        <v>1</v>
      </c>
      <c r="F62" s="167">
        <v>1</v>
      </c>
      <c r="G62" s="177">
        <v>88</v>
      </c>
      <c r="H62" s="167">
        <v>1</v>
      </c>
      <c r="I62" s="167">
        <v>1</v>
      </c>
      <c r="J62" s="160"/>
    </row>
    <row r="63" spans="1:10" ht="15" customHeight="1" x14ac:dyDescent="0.3">
      <c r="D63" s="160"/>
      <c r="E63" s="161"/>
      <c r="F63" s="161"/>
      <c r="G63" s="160"/>
      <c r="H63" s="161"/>
      <c r="I63" s="161"/>
      <c r="J63" s="160"/>
    </row>
    <row r="64" spans="1:10" ht="15" customHeight="1" x14ac:dyDescent="0.4">
      <c r="A64" s="201" t="s">
        <v>338</v>
      </c>
      <c r="B64" s="201"/>
      <c r="C64" s="201"/>
      <c r="D64" s="206">
        <v>2019</v>
      </c>
      <c r="E64" s="207"/>
      <c r="F64" s="207"/>
      <c r="G64" s="208">
        <v>2018</v>
      </c>
      <c r="H64" s="209"/>
      <c r="I64" s="209"/>
      <c r="J64" s="160"/>
    </row>
    <row r="65" spans="1:10" ht="15" customHeight="1" x14ac:dyDescent="0.4">
      <c r="A65" s="205"/>
      <c r="B65" s="205"/>
      <c r="C65" s="205"/>
      <c r="D65" s="171" t="s">
        <v>256</v>
      </c>
      <c r="E65" s="172" t="s">
        <v>315</v>
      </c>
      <c r="F65" s="172" t="s">
        <v>316</v>
      </c>
      <c r="G65" s="175" t="s">
        <v>256</v>
      </c>
      <c r="H65" s="172" t="s">
        <v>315</v>
      </c>
      <c r="I65" s="172" t="s">
        <v>316</v>
      </c>
      <c r="J65" s="160"/>
    </row>
    <row r="66" spans="1:10" ht="15" customHeight="1" x14ac:dyDescent="0.4">
      <c r="A66" s="163" t="s">
        <v>258</v>
      </c>
      <c r="B66" s="163" t="s">
        <v>258</v>
      </c>
      <c r="C66" s="173" t="s">
        <v>317</v>
      </c>
      <c r="D66" s="178">
        <v>2</v>
      </c>
      <c r="E66" s="174">
        <v>6.4480590000000004E-2</v>
      </c>
      <c r="F66" s="164">
        <v>2.211985E-2</v>
      </c>
      <c r="G66" s="179">
        <v>7</v>
      </c>
      <c r="H66" s="174">
        <v>0.15410602000000001</v>
      </c>
      <c r="I66" s="164">
        <v>7.5933070000000005E-2</v>
      </c>
      <c r="J66" s="160"/>
    </row>
    <row r="67" spans="1:10" ht="15" customHeight="1" x14ac:dyDescent="0.4">
      <c r="A67" s="163" t="s">
        <v>258</v>
      </c>
      <c r="B67" s="163" t="s">
        <v>258</v>
      </c>
      <c r="C67" s="173" t="s">
        <v>318</v>
      </c>
      <c r="D67" s="178">
        <v>7</v>
      </c>
      <c r="E67" s="174">
        <v>0.24555231999999999</v>
      </c>
      <c r="F67" s="164">
        <v>8.4235909999999997E-2</v>
      </c>
      <c r="G67" s="179">
        <v>9</v>
      </c>
      <c r="H67" s="174">
        <v>0.21327531</v>
      </c>
      <c r="I67" s="164">
        <v>0.10508771</v>
      </c>
      <c r="J67" s="160"/>
    </row>
    <row r="68" spans="1:10" ht="15" customHeight="1" x14ac:dyDescent="0.4">
      <c r="A68" s="163" t="s">
        <v>258</v>
      </c>
      <c r="B68" s="163" t="s">
        <v>258</v>
      </c>
      <c r="C68" s="173" t="s">
        <v>319</v>
      </c>
      <c r="D68" s="178">
        <v>17</v>
      </c>
      <c r="E68" s="174">
        <v>0.62253614999999995</v>
      </c>
      <c r="F68" s="164">
        <v>0.21355895999999999</v>
      </c>
      <c r="G68" s="179">
        <v>25</v>
      </c>
      <c r="H68" s="174">
        <v>0.56169667000000001</v>
      </c>
      <c r="I68" s="164">
        <v>0.27676630000000002</v>
      </c>
      <c r="J68" s="160"/>
    </row>
    <row r="69" spans="1:10" ht="15" customHeight="1" x14ac:dyDescent="0.4">
      <c r="A69" s="163" t="s">
        <v>258</v>
      </c>
      <c r="B69" s="163" t="s">
        <v>258</v>
      </c>
      <c r="C69" s="173" t="s">
        <v>320</v>
      </c>
      <c r="D69" s="178">
        <v>1</v>
      </c>
      <c r="E69" s="174">
        <v>2.9760470000000001E-2</v>
      </c>
      <c r="F69" s="164">
        <v>1.020923E-2</v>
      </c>
      <c r="G69" s="179">
        <v>1</v>
      </c>
      <c r="H69" s="174">
        <v>2.4561240000000002E-2</v>
      </c>
      <c r="I69" s="164">
        <v>1.2102129999999999E-2</v>
      </c>
      <c r="J69" s="160"/>
    </row>
    <row r="70" spans="1:10" ht="15" customHeight="1" x14ac:dyDescent="0.4">
      <c r="A70" s="163" t="s">
        <v>258</v>
      </c>
      <c r="B70" s="163" t="s">
        <v>258</v>
      </c>
      <c r="C70" s="173" t="s">
        <v>321</v>
      </c>
      <c r="D70" s="178">
        <v>1</v>
      </c>
      <c r="E70" s="174">
        <v>3.7670479999999999E-2</v>
      </c>
      <c r="F70" s="164">
        <v>1.292273E-2</v>
      </c>
      <c r="G70" s="179">
        <v>2</v>
      </c>
      <c r="H70" s="174">
        <v>4.6360760000000001E-2</v>
      </c>
      <c r="I70" s="164">
        <v>2.2843459999999999E-2</v>
      </c>
      <c r="J70" s="160"/>
    </row>
    <row r="71" spans="1:10" ht="15" customHeight="1" x14ac:dyDescent="0.4">
      <c r="A71" s="163" t="s">
        <v>258</v>
      </c>
      <c r="B71" s="198" t="s">
        <v>264</v>
      </c>
      <c r="C71" s="198"/>
      <c r="D71" s="169">
        <v>28</v>
      </c>
      <c r="E71" s="166">
        <v>1</v>
      </c>
      <c r="F71" s="166">
        <v>0.34304667999999999</v>
      </c>
      <c r="G71" s="180">
        <v>44</v>
      </c>
      <c r="H71" s="166">
        <v>1</v>
      </c>
      <c r="I71" s="166">
        <v>0.49273266999999998</v>
      </c>
      <c r="J71" s="160"/>
    </row>
    <row r="72" spans="1:10" ht="15" customHeight="1" x14ac:dyDescent="0.4">
      <c r="A72" s="163" t="s">
        <v>258</v>
      </c>
      <c r="B72" s="163" t="s">
        <v>258</v>
      </c>
      <c r="C72" s="163" t="s">
        <v>334</v>
      </c>
      <c r="D72" s="168">
        <v>44</v>
      </c>
      <c r="E72" s="164" t="s">
        <v>266</v>
      </c>
      <c r="F72" s="164">
        <v>0.51009638999999996</v>
      </c>
      <c r="G72" s="176">
        <v>34</v>
      </c>
      <c r="H72" s="164" t="s">
        <v>266</v>
      </c>
      <c r="I72" s="164">
        <v>0.377139</v>
      </c>
      <c r="J72" s="160"/>
    </row>
    <row r="73" spans="1:10" ht="15" customHeight="1" x14ac:dyDescent="0.4">
      <c r="A73" s="163" t="s">
        <v>258</v>
      </c>
      <c r="B73" s="163" t="s">
        <v>258</v>
      </c>
      <c r="C73" s="163" t="s">
        <v>335</v>
      </c>
      <c r="D73" s="168">
        <v>0</v>
      </c>
      <c r="E73" s="164" t="s">
        <v>266</v>
      </c>
      <c r="F73" s="164">
        <v>0</v>
      </c>
      <c r="G73" s="176">
        <v>1</v>
      </c>
      <c r="H73" s="164" t="s">
        <v>266</v>
      </c>
      <c r="I73" s="164">
        <v>1.044019E-2</v>
      </c>
      <c r="J73" s="160"/>
    </row>
    <row r="74" spans="1:10" ht="15" customHeight="1" x14ac:dyDescent="0.4">
      <c r="A74" s="163" t="s">
        <v>258</v>
      </c>
      <c r="B74" s="163" t="s">
        <v>258</v>
      </c>
      <c r="C74" s="163" t="s">
        <v>336</v>
      </c>
      <c r="D74" s="168">
        <v>14</v>
      </c>
      <c r="E74" s="164" t="s">
        <v>266</v>
      </c>
      <c r="F74" s="164">
        <v>0.14685693</v>
      </c>
      <c r="G74" s="176">
        <v>10</v>
      </c>
      <c r="H74" s="164" t="s">
        <v>266</v>
      </c>
      <c r="I74" s="164">
        <v>0.11968814</v>
      </c>
      <c r="J74" s="160"/>
    </row>
    <row r="75" spans="1:10" ht="15" customHeight="1" x14ac:dyDescent="0.4">
      <c r="A75" s="163" t="s">
        <v>258</v>
      </c>
      <c r="B75" s="200" t="s">
        <v>267</v>
      </c>
      <c r="C75" s="200"/>
      <c r="D75" s="170">
        <v>86</v>
      </c>
      <c r="E75" s="167">
        <v>1</v>
      </c>
      <c r="F75" s="167">
        <v>1</v>
      </c>
      <c r="G75" s="177">
        <v>89</v>
      </c>
      <c r="H75" s="167">
        <v>1</v>
      </c>
      <c r="I75" s="167">
        <v>1</v>
      </c>
      <c r="J75" s="160"/>
    </row>
    <row r="76" spans="1:10" ht="15" customHeight="1" x14ac:dyDescent="0.3">
      <c r="D76" s="160"/>
      <c r="E76" s="161"/>
      <c r="F76" s="161"/>
      <c r="G76" s="160"/>
      <c r="H76" s="161"/>
      <c r="I76" s="161"/>
      <c r="J76" s="160"/>
    </row>
    <row r="77" spans="1:10" ht="15" customHeight="1" x14ac:dyDescent="0.4">
      <c r="A77" s="201" t="s">
        <v>339</v>
      </c>
      <c r="B77" s="201"/>
      <c r="C77" s="201"/>
      <c r="D77" s="206">
        <v>2019</v>
      </c>
      <c r="E77" s="207"/>
      <c r="F77" s="207"/>
      <c r="G77" s="208">
        <v>2018</v>
      </c>
      <c r="H77" s="209"/>
      <c r="I77" s="209"/>
      <c r="J77" s="160"/>
    </row>
    <row r="78" spans="1:10" ht="15" customHeight="1" x14ac:dyDescent="0.4">
      <c r="A78" s="205"/>
      <c r="B78" s="205"/>
      <c r="C78" s="205"/>
      <c r="D78" s="171" t="s">
        <v>256</v>
      </c>
      <c r="E78" s="172" t="s">
        <v>315</v>
      </c>
      <c r="F78" s="172" t="s">
        <v>316</v>
      </c>
      <c r="G78" s="175" t="s">
        <v>256</v>
      </c>
      <c r="H78" s="172" t="s">
        <v>315</v>
      </c>
      <c r="I78" s="172" t="s">
        <v>316</v>
      </c>
      <c r="J78" s="160"/>
    </row>
    <row r="79" spans="1:10" ht="15" customHeight="1" x14ac:dyDescent="0.4">
      <c r="A79" s="163" t="s">
        <v>258</v>
      </c>
      <c r="B79" s="163" t="s">
        <v>258</v>
      </c>
      <c r="C79" s="173" t="s">
        <v>317</v>
      </c>
      <c r="D79" s="178">
        <v>2</v>
      </c>
      <c r="E79" s="174">
        <v>9.3546840000000006E-2</v>
      </c>
      <c r="F79" s="164">
        <v>2.0999670000000002E-2</v>
      </c>
      <c r="G79" s="179">
        <v>4</v>
      </c>
      <c r="H79" s="174">
        <v>0.14036564000000001</v>
      </c>
      <c r="I79" s="164">
        <v>4.3005750000000002E-2</v>
      </c>
      <c r="J79" s="160"/>
    </row>
    <row r="80" spans="1:10" ht="15" customHeight="1" x14ac:dyDescent="0.4">
      <c r="A80" s="163" t="s">
        <v>258</v>
      </c>
      <c r="B80" s="163" t="s">
        <v>258</v>
      </c>
      <c r="C80" s="173" t="s">
        <v>318</v>
      </c>
      <c r="D80" s="178">
        <v>2</v>
      </c>
      <c r="E80" s="174">
        <v>0.15825736000000001</v>
      </c>
      <c r="F80" s="164">
        <v>3.5526080000000002E-2</v>
      </c>
      <c r="G80" s="179">
        <v>2</v>
      </c>
      <c r="H80" s="174">
        <v>6.5957059999999998E-2</v>
      </c>
      <c r="I80" s="164">
        <v>2.0208170000000001E-2</v>
      </c>
      <c r="J80" s="160"/>
    </row>
    <row r="81" spans="1:10" ht="15" customHeight="1" x14ac:dyDescent="0.4">
      <c r="A81" s="163" t="s">
        <v>258</v>
      </c>
      <c r="B81" s="163" t="s">
        <v>258</v>
      </c>
      <c r="C81" s="173" t="s">
        <v>319</v>
      </c>
      <c r="D81" s="178">
        <v>12</v>
      </c>
      <c r="E81" s="174">
        <v>0.65882236000000005</v>
      </c>
      <c r="F81" s="164">
        <v>0.14789440000000001</v>
      </c>
      <c r="G81" s="179">
        <v>16</v>
      </c>
      <c r="H81" s="174">
        <v>0.57608285999999997</v>
      </c>
      <c r="I81" s="164">
        <v>0.17650242999999999</v>
      </c>
      <c r="J81" s="160"/>
    </row>
    <row r="82" spans="1:10" ht="15" customHeight="1" x14ac:dyDescent="0.4">
      <c r="A82" s="163" t="s">
        <v>258</v>
      </c>
      <c r="B82" s="163" t="s">
        <v>258</v>
      </c>
      <c r="C82" s="173" t="s">
        <v>320</v>
      </c>
      <c r="D82" s="178">
        <v>1</v>
      </c>
      <c r="E82" s="174">
        <v>4.6087379999999997E-2</v>
      </c>
      <c r="F82" s="164">
        <v>1.034583E-2</v>
      </c>
      <c r="G82" s="179">
        <v>5</v>
      </c>
      <c r="H82" s="174">
        <v>0.18300909000000001</v>
      </c>
      <c r="I82" s="164">
        <v>5.6071009999999998E-2</v>
      </c>
      <c r="J82" s="160"/>
    </row>
    <row r="83" spans="1:10" ht="15" customHeight="1" x14ac:dyDescent="0.4">
      <c r="A83" s="163" t="s">
        <v>258</v>
      </c>
      <c r="B83" s="163" t="s">
        <v>258</v>
      </c>
      <c r="C83" s="173" t="s">
        <v>321</v>
      </c>
      <c r="D83" s="178">
        <v>1</v>
      </c>
      <c r="E83" s="174">
        <v>4.3286060000000001E-2</v>
      </c>
      <c r="F83" s="164">
        <v>9.7169800000000001E-3</v>
      </c>
      <c r="G83" s="179">
        <v>1</v>
      </c>
      <c r="H83" s="174">
        <v>3.4585339999999999E-2</v>
      </c>
      <c r="I83" s="164">
        <v>1.0596390000000001E-2</v>
      </c>
      <c r="J83" s="160"/>
    </row>
    <row r="84" spans="1:10" ht="15" customHeight="1" x14ac:dyDescent="0.4">
      <c r="A84" s="163" t="s">
        <v>258</v>
      </c>
      <c r="B84" s="198" t="s">
        <v>264</v>
      </c>
      <c r="C84" s="198"/>
      <c r="D84" s="169">
        <v>18</v>
      </c>
      <c r="E84" s="166">
        <v>1</v>
      </c>
      <c r="F84" s="166">
        <v>0.22448297</v>
      </c>
      <c r="G84" s="180">
        <v>28</v>
      </c>
      <c r="H84" s="166">
        <v>1</v>
      </c>
      <c r="I84" s="166">
        <v>0.30638375000000001</v>
      </c>
      <c r="J84" s="160"/>
    </row>
    <row r="85" spans="1:10" ht="15" customHeight="1" x14ac:dyDescent="0.4">
      <c r="A85" s="163" t="s">
        <v>258</v>
      </c>
      <c r="B85" s="163" t="s">
        <v>258</v>
      </c>
      <c r="C85" s="163" t="s">
        <v>334</v>
      </c>
      <c r="D85" s="168">
        <v>22</v>
      </c>
      <c r="E85" s="164" t="s">
        <v>266</v>
      </c>
      <c r="F85" s="164">
        <v>0.25983023</v>
      </c>
      <c r="G85" s="176">
        <v>19</v>
      </c>
      <c r="H85" s="164" t="s">
        <v>266</v>
      </c>
      <c r="I85" s="164">
        <v>0.21330416999999999</v>
      </c>
      <c r="J85" s="160"/>
    </row>
    <row r="86" spans="1:10" ht="15" customHeight="1" x14ac:dyDescent="0.4">
      <c r="A86" s="163" t="s">
        <v>258</v>
      </c>
      <c r="B86" s="163" t="s">
        <v>258</v>
      </c>
      <c r="C86" s="163" t="s">
        <v>335</v>
      </c>
      <c r="D86" s="168">
        <v>22</v>
      </c>
      <c r="E86" s="164" t="s">
        <v>266</v>
      </c>
      <c r="F86" s="164">
        <v>0.26411249999999997</v>
      </c>
      <c r="G86" s="176">
        <v>20</v>
      </c>
      <c r="H86" s="164" t="s">
        <v>266</v>
      </c>
      <c r="I86" s="164">
        <v>0.23137358</v>
      </c>
      <c r="J86" s="160"/>
    </row>
    <row r="87" spans="1:10" ht="15" customHeight="1" x14ac:dyDescent="0.4">
      <c r="A87" s="163" t="s">
        <v>258</v>
      </c>
      <c r="B87" s="163" t="s">
        <v>258</v>
      </c>
      <c r="C87" s="163" t="s">
        <v>336</v>
      </c>
      <c r="D87" s="168">
        <v>23</v>
      </c>
      <c r="E87" s="164" t="s">
        <v>266</v>
      </c>
      <c r="F87" s="164">
        <v>0.25157429999999997</v>
      </c>
      <c r="G87" s="176">
        <v>22</v>
      </c>
      <c r="H87" s="164" t="s">
        <v>266</v>
      </c>
      <c r="I87" s="164">
        <v>0.24893850000000001</v>
      </c>
      <c r="J87" s="160"/>
    </row>
    <row r="88" spans="1:10" ht="15" customHeight="1" x14ac:dyDescent="0.4">
      <c r="A88" s="163" t="s">
        <v>258</v>
      </c>
      <c r="B88" s="200" t="s">
        <v>267</v>
      </c>
      <c r="C88" s="200"/>
      <c r="D88" s="170">
        <v>85</v>
      </c>
      <c r="E88" s="167">
        <v>1</v>
      </c>
      <c r="F88" s="167">
        <v>1</v>
      </c>
      <c r="G88" s="177">
        <v>89</v>
      </c>
      <c r="H88" s="167">
        <v>1</v>
      </c>
      <c r="I88" s="167">
        <v>1</v>
      </c>
      <c r="J88" s="160"/>
    </row>
    <row r="89" spans="1:10" ht="15" customHeight="1" x14ac:dyDescent="0.3">
      <c r="D89" s="160"/>
      <c r="E89" s="161"/>
      <c r="F89" s="161"/>
      <c r="G89" s="160"/>
      <c r="H89" s="161"/>
      <c r="I89" s="161"/>
      <c r="J89" s="160"/>
    </row>
    <row r="90" spans="1:10" ht="15" customHeight="1" x14ac:dyDescent="0.4">
      <c r="A90" s="201" t="s">
        <v>340</v>
      </c>
      <c r="B90" s="201"/>
      <c r="C90" s="201"/>
      <c r="D90" s="206">
        <v>2019</v>
      </c>
      <c r="E90" s="207"/>
      <c r="F90" s="207"/>
      <c r="G90" s="208">
        <v>2018</v>
      </c>
      <c r="H90" s="209"/>
      <c r="I90" s="209"/>
      <c r="J90" s="160"/>
    </row>
    <row r="91" spans="1:10" ht="15" customHeight="1" x14ac:dyDescent="0.4">
      <c r="A91" s="205"/>
      <c r="B91" s="205"/>
      <c r="C91" s="205"/>
      <c r="D91" s="171" t="s">
        <v>256</v>
      </c>
      <c r="E91" s="172" t="s">
        <v>315</v>
      </c>
      <c r="F91" s="172" t="s">
        <v>316</v>
      </c>
      <c r="G91" s="175" t="s">
        <v>256</v>
      </c>
      <c r="H91" s="172" t="s">
        <v>315</v>
      </c>
      <c r="I91" s="172" t="s">
        <v>316</v>
      </c>
      <c r="J91" s="160"/>
    </row>
    <row r="92" spans="1:10" ht="15" customHeight="1" x14ac:dyDescent="0.4">
      <c r="A92" s="163" t="s">
        <v>258</v>
      </c>
      <c r="B92" s="163" t="s">
        <v>258</v>
      </c>
      <c r="C92" s="173" t="s">
        <v>317</v>
      </c>
      <c r="D92" s="178">
        <v>0</v>
      </c>
      <c r="E92" s="174">
        <v>0</v>
      </c>
      <c r="F92" s="164">
        <v>0</v>
      </c>
      <c r="G92" s="179">
        <v>1</v>
      </c>
      <c r="H92" s="174">
        <v>4.4874259999999999E-2</v>
      </c>
      <c r="I92" s="164">
        <v>1.086119E-2</v>
      </c>
      <c r="J92" s="160"/>
    </row>
    <row r="93" spans="1:10" ht="15" customHeight="1" x14ac:dyDescent="0.4">
      <c r="A93" s="163" t="s">
        <v>258</v>
      </c>
      <c r="B93" s="163" t="s">
        <v>258</v>
      </c>
      <c r="C93" s="173" t="s">
        <v>318</v>
      </c>
      <c r="D93" s="178">
        <v>0</v>
      </c>
      <c r="E93" s="174">
        <v>0</v>
      </c>
      <c r="F93" s="164">
        <v>0</v>
      </c>
      <c r="G93" s="179">
        <v>1</v>
      </c>
      <c r="H93" s="174">
        <v>4.0640759999999998E-2</v>
      </c>
      <c r="I93" s="164">
        <v>9.8365399999999995E-3</v>
      </c>
      <c r="J93" s="160"/>
    </row>
    <row r="94" spans="1:10" ht="15" customHeight="1" x14ac:dyDescent="0.4">
      <c r="A94" s="163" t="s">
        <v>258</v>
      </c>
      <c r="B94" s="163" t="s">
        <v>258</v>
      </c>
      <c r="C94" s="173" t="s">
        <v>319</v>
      </c>
      <c r="D94" s="178">
        <v>13</v>
      </c>
      <c r="E94" s="174">
        <v>0.94343317000000004</v>
      </c>
      <c r="F94" s="164">
        <v>0.17254990000000001</v>
      </c>
      <c r="G94" s="179">
        <v>16</v>
      </c>
      <c r="H94" s="174">
        <v>0.73378412000000004</v>
      </c>
      <c r="I94" s="164">
        <v>0.17760232000000001</v>
      </c>
      <c r="J94" s="160"/>
    </row>
    <row r="95" spans="1:10" ht="15" customHeight="1" x14ac:dyDescent="0.4">
      <c r="A95" s="163" t="s">
        <v>258</v>
      </c>
      <c r="B95" s="163" t="s">
        <v>258</v>
      </c>
      <c r="C95" s="173" t="s">
        <v>320</v>
      </c>
      <c r="D95" s="178">
        <v>1</v>
      </c>
      <c r="E95" s="174">
        <v>5.6566829999999999E-2</v>
      </c>
      <c r="F95" s="164">
        <v>1.034583E-2</v>
      </c>
      <c r="G95" s="179">
        <v>3</v>
      </c>
      <c r="H95" s="174">
        <v>0.13692067999999999</v>
      </c>
      <c r="I95" s="164">
        <v>3.3139759999999997E-2</v>
      </c>
      <c r="J95" s="160"/>
    </row>
    <row r="96" spans="1:10" ht="15" customHeight="1" x14ac:dyDescent="0.4">
      <c r="A96" s="163" t="s">
        <v>258</v>
      </c>
      <c r="B96" s="163" t="s">
        <v>258</v>
      </c>
      <c r="C96" s="173" t="s">
        <v>321</v>
      </c>
      <c r="D96" s="178">
        <v>0</v>
      </c>
      <c r="E96" s="174">
        <v>0</v>
      </c>
      <c r="F96" s="164">
        <v>0</v>
      </c>
      <c r="G96" s="179">
        <v>1</v>
      </c>
      <c r="H96" s="174">
        <v>4.3780180000000002E-2</v>
      </c>
      <c r="I96" s="164">
        <v>1.0596390000000001E-2</v>
      </c>
      <c r="J96" s="160"/>
    </row>
    <row r="97" spans="1:10" ht="15" customHeight="1" x14ac:dyDescent="0.4">
      <c r="A97" s="163" t="s">
        <v>258</v>
      </c>
      <c r="B97" s="198" t="s">
        <v>264</v>
      </c>
      <c r="C97" s="198"/>
      <c r="D97" s="169">
        <v>14</v>
      </c>
      <c r="E97" s="166">
        <v>1</v>
      </c>
      <c r="F97" s="166">
        <v>0.18289573000000001</v>
      </c>
      <c r="G97" s="180">
        <v>22</v>
      </c>
      <c r="H97" s="166">
        <v>1</v>
      </c>
      <c r="I97" s="166">
        <v>0.24203619000000001</v>
      </c>
      <c r="J97" s="160"/>
    </row>
    <row r="98" spans="1:10" ht="15" customHeight="1" x14ac:dyDescent="0.4">
      <c r="A98" s="163" t="s">
        <v>258</v>
      </c>
      <c r="B98" s="163" t="s">
        <v>258</v>
      </c>
      <c r="C98" s="163" t="s">
        <v>334</v>
      </c>
      <c r="D98" s="168">
        <v>22</v>
      </c>
      <c r="E98" s="164" t="s">
        <v>266</v>
      </c>
      <c r="F98" s="164">
        <v>0.25773254000000001</v>
      </c>
      <c r="G98" s="176">
        <v>18</v>
      </c>
      <c r="H98" s="164" t="s">
        <v>266</v>
      </c>
      <c r="I98" s="164">
        <v>0.20090833</v>
      </c>
      <c r="J98" s="160"/>
    </row>
    <row r="99" spans="1:10" ht="15" customHeight="1" x14ac:dyDescent="0.4">
      <c r="A99" s="163" t="s">
        <v>258</v>
      </c>
      <c r="B99" s="163" t="s">
        <v>258</v>
      </c>
      <c r="C99" s="163" t="s">
        <v>335</v>
      </c>
      <c r="D99" s="168">
        <v>21</v>
      </c>
      <c r="E99" s="164" t="s">
        <v>266</v>
      </c>
      <c r="F99" s="164">
        <v>0.25188572999999997</v>
      </c>
      <c r="G99" s="176">
        <v>22</v>
      </c>
      <c r="H99" s="164" t="s">
        <v>266</v>
      </c>
      <c r="I99" s="164">
        <v>0.25331224000000002</v>
      </c>
      <c r="J99" s="160"/>
    </row>
    <row r="100" spans="1:10" ht="15" customHeight="1" x14ac:dyDescent="0.4">
      <c r="A100" s="163" t="s">
        <v>258</v>
      </c>
      <c r="B100" s="163" t="s">
        <v>258</v>
      </c>
      <c r="C100" s="163" t="s">
        <v>336</v>
      </c>
      <c r="D100" s="168">
        <v>28</v>
      </c>
      <c r="E100" s="164" t="s">
        <v>266</v>
      </c>
      <c r="F100" s="164">
        <v>0.30748599999999998</v>
      </c>
      <c r="G100" s="176">
        <v>27</v>
      </c>
      <c r="H100" s="164" t="s">
        <v>266</v>
      </c>
      <c r="I100" s="164">
        <v>0.30374324000000003</v>
      </c>
      <c r="J100" s="160"/>
    </row>
    <row r="101" spans="1:10" ht="15" customHeight="1" x14ac:dyDescent="0.4">
      <c r="A101" s="163" t="s">
        <v>258</v>
      </c>
      <c r="B101" s="200" t="s">
        <v>267</v>
      </c>
      <c r="C101" s="200"/>
      <c r="D101" s="170">
        <v>85</v>
      </c>
      <c r="E101" s="167">
        <v>1</v>
      </c>
      <c r="F101" s="167">
        <v>1</v>
      </c>
      <c r="G101" s="177">
        <v>89</v>
      </c>
      <c r="H101" s="167">
        <v>1</v>
      </c>
      <c r="I101" s="167">
        <v>1</v>
      </c>
      <c r="J101" s="160"/>
    </row>
    <row r="102" spans="1:10" ht="15" customHeight="1" x14ac:dyDescent="0.3">
      <c r="D102" s="160"/>
      <c r="E102" s="161"/>
      <c r="F102" s="161"/>
      <c r="G102" s="160"/>
      <c r="H102" s="161"/>
      <c r="I102" s="161"/>
      <c r="J102" s="160"/>
    </row>
    <row r="103" spans="1:10" ht="15" customHeight="1" x14ac:dyDescent="0.35">
      <c r="A103" s="155" t="s">
        <v>254</v>
      </c>
      <c r="D103" s="160"/>
      <c r="E103" s="161"/>
      <c r="F103" s="161"/>
      <c r="G103" s="160"/>
      <c r="H103" s="161"/>
      <c r="I103" s="161"/>
      <c r="J103" s="160"/>
    </row>
    <row r="104" spans="1:10" ht="15" customHeight="1" x14ac:dyDescent="0.35">
      <c r="A104" s="155" t="s">
        <v>341</v>
      </c>
      <c r="D104" s="160"/>
      <c r="E104" s="161"/>
      <c r="F104" s="161"/>
      <c r="G104" s="160"/>
      <c r="H104" s="161"/>
      <c r="I104" s="161"/>
      <c r="J104" s="160"/>
    </row>
    <row r="105" spans="1:10" ht="12" customHeight="1" x14ac:dyDescent="0.3">
      <c r="D105" s="160"/>
      <c r="E105" s="161"/>
      <c r="F105" s="161"/>
      <c r="G105" s="160"/>
      <c r="H105" s="161"/>
      <c r="I105" s="161"/>
      <c r="J105" s="160"/>
    </row>
    <row r="106" spans="1:10" ht="12" customHeight="1" x14ac:dyDescent="0.3">
      <c r="D106" s="160"/>
      <c r="E106" s="161"/>
      <c r="F106" s="161"/>
      <c r="G106" s="160"/>
      <c r="H106" s="161"/>
      <c r="I106" s="161"/>
      <c r="J106" s="160"/>
    </row>
    <row r="107" spans="1:10" ht="12" customHeight="1" x14ac:dyDescent="0.3">
      <c r="D107" s="160"/>
      <c r="E107" s="161"/>
      <c r="F107" s="161"/>
      <c r="G107" s="160"/>
      <c r="H107" s="161"/>
      <c r="I107" s="161"/>
      <c r="J107" s="160"/>
    </row>
    <row r="108" spans="1:10" ht="12" customHeight="1" x14ac:dyDescent="0.3">
      <c r="D108" s="160"/>
      <c r="E108" s="161"/>
      <c r="F108" s="161"/>
      <c r="G108" s="160"/>
      <c r="H108" s="161"/>
      <c r="I108" s="161"/>
      <c r="J108" s="160"/>
    </row>
    <row r="109" spans="1:10" ht="12" customHeight="1" x14ac:dyDescent="0.3">
      <c r="D109" s="160"/>
      <c r="E109" s="161"/>
      <c r="F109" s="161"/>
      <c r="G109" s="160"/>
      <c r="H109" s="161"/>
      <c r="I109" s="161"/>
      <c r="J109" s="160"/>
    </row>
    <row r="110" spans="1:10" ht="12" customHeight="1" x14ac:dyDescent="0.3">
      <c r="D110" s="160"/>
      <c r="E110" s="161"/>
      <c r="F110" s="161"/>
      <c r="G110" s="160"/>
      <c r="H110" s="161"/>
      <c r="I110" s="161"/>
      <c r="J110" s="160"/>
    </row>
    <row r="111" spans="1:10" ht="12" customHeight="1" x14ac:dyDescent="0.3">
      <c r="D111" s="160"/>
      <c r="E111" s="161"/>
      <c r="F111" s="161"/>
      <c r="G111" s="160"/>
      <c r="H111" s="161"/>
      <c r="I111" s="161"/>
      <c r="J111" s="160"/>
    </row>
    <row r="112" spans="1:10" ht="12" customHeight="1" x14ac:dyDescent="0.3">
      <c r="D112" s="160"/>
      <c r="E112" s="161"/>
      <c r="F112" s="161"/>
      <c r="G112" s="160"/>
      <c r="H112" s="161"/>
      <c r="I112" s="161"/>
      <c r="J112" s="160"/>
    </row>
    <row r="113" spans="4:10" ht="12" customHeight="1" x14ac:dyDescent="0.3">
      <c r="D113" s="160"/>
      <c r="E113" s="161"/>
      <c r="F113" s="161"/>
      <c r="G113" s="160"/>
      <c r="H113" s="161"/>
      <c r="I113" s="161"/>
      <c r="J113" s="160"/>
    </row>
    <row r="114" spans="4:10" ht="12" customHeight="1" x14ac:dyDescent="0.3">
      <c r="D114" s="160"/>
      <c r="E114" s="161"/>
      <c r="F114" s="161"/>
      <c r="G114" s="160"/>
      <c r="H114" s="161"/>
      <c r="I114" s="161"/>
      <c r="J114" s="160"/>
    </row>
    <row r="115" spans="4:10" ht="12" customHeight="1" x14ac:dyDescent="0.3">
      <c r="D115" s="160"/>
      <c r="E115" s="161"/>
      <c r="F115" s="161"/>
      <c r="G115" s="160"/>
      <c r="H115" s="161"/>
      <c r="I115" s="161"/>
      <c r="J115" s="160"/>
    </row>
    <row r="116" spans="4:10" ht="12" customHeight="1" x14ac:dyDescent="0.3">
      <c r="D116" s="160"/>
      <c r="E116" s="161"/>
      <c r="F116" s="161"/>
      <c r="G116" s="160"/>
      <c r="H116" s="161"/>
      <c r="I116" s="161"/>
      <c r="J116" s="160"/>
    </row>
    <row r="117" spans="4:10" ht="12" customHeight="1" x14ac:dyDescent="0.3">
      <c r="D117" s="160"/>
      <c r="E117" s="161"/>
      <c r="F117" s="161"/>
      <c r="G117" s="160"/>
      <c r="H117" s="161"/>
      <c r="I117" s="161"/>
      <c r="J117" s="160"/>
    </row>
    <row r="118" spans="4:10" ht="12" customHeight="1" x14ac:dyDescent="0.3">
      <c r="D118" s="160"/>
      <c r="E118" s="161"/>
      <c r="F118" s="161"/>
      <c r="G118" s="160"/>
      <c r="H118" s="161"/>
      <c r="I118" s="161"/>
      <c r="J118" s="160"/>
    </row>
    <row r="119" spans="4:10" ht="12" customHeight="1" x14ac:dyDescent="0.3">
      <c r="D119" s="160"/>
      <c r="E119" s="161"/>
      <c r="F119" s="161"/>
      <c r="G119" s="160"/>
      <c r="H119" s="161"/>
      <c r="I119" s="161"/>
      <c r="J119" s="160"/>
    </row>
    <row r="120" spans="4:10" ht="12" customHeight="1" x14ac:dyDescent="0.3">
      <c r="D120" s="160"/>
      <c r="E120" s="161"/>
      <c r="F120" s="161"/>
      <c r="G120" s="160"/>
      <c r="H120" s="161"/>
      <c r="I120" s="161"/>
      <c r="J120" s="160"/>
    </row>
    <row r="121" spans="4:10" ht="12" customHeight="1" x14ac:dyDescent="0.3">
      <c r="D121" s="160"/>
      <c r="E121" s="161"/>
      <c r="F121" s="161"/>
      <c r="G121" s="160"/>
      <c r="H121" s="161"/>
      <c r="I121" s="161"/>
      <c r="J121" s="160"/>
    </row>
    <row r="122" spans="4:10" ht="12" customHeight="1" x14ac:dyDescent="0.3">
      <c r="D122" s="160"/>
      <c r="E122" s="161"/>
      <c r="F122" s="161"/>
      <c r="G122" s="160"/>
      <c r="H122" s="161"/>
      <c r="I122" s="161"/>
      <c r="J122" s="160"/>
    </row>
    <row r="123" spans="4:10" ht="12" customHeight="1" x14ac:dyDescent="0.3">
      <c r="D123" s="160"/>
      <c r="E123" s="161"/>
      <c r="F123" s="161"/>
      <c r="G123" s="160"/>
      <c r="H123" s="161"/>
      <c r="I123" s="161"/>
      <c r="J123" s="160"/>
    </row>
    <row r="124" spans="4:10" ht="12" customHeight="1" x14ac:dyDescent="0.3">
      <c r="D124" s="160"/>
      <c r="E124" s="161"/>
      <c r="F124" s="161"/>
      <c r="G124" s="160"/>
      <c r="H124" s="161"/>
      <c r="I124" s="161"/>
      <c r="J124" s="160"/>
    </row>
    <row r="125" spans="4:10" ht="12" customHeight="1" x14ac:dyDescent="0.3">
      <c r="D125" s="160"/>
      <c r="E125" s="161"/>
      <c r="F125" s="161"/>
      <c r="G125" s="160"/>
      <c r="H125" s="161"/>
      <c r="I125" s="161"/>
      <c r="J125" s="160"/>
    </row>
    <row r="126" spans="4:10" ht="12" customHeight="1" x14ac:dyDescent="0.3">
      <c r="D126" s="160"/>
      <c r="E126" s="161"/>
      <c r="F126" s="161"/>
      <c r="G126" s="160"/>
      <c r="H126" s="161"/>
      <c r="I126" s="161"/>
      <c r="J126" s="160"/>
    </row>
    <row r="127" spans="4:10" ht="12" customHeight="1" x14ac:dyDescent="0.3">
      <c r="D127" s="160"/>
      <c r="E127" s="161"/>
      <c r="F127" s="161"/>
      <c r="G127" s="160"/>
      <c r="H127" s="161"/>
      <c r="I127" s="161"/>
      <c r="J127" s="160"/>
    </row>
    <row r="128" spans="4:10" ht="12" customHeight="1" x14ac:dyDescent="0.3">
      <c r="D128" s="160"/>
      <c r="E128" s="161"/>
      <c r="F128" s="161"/>
      <c r="G128" s="160"/>
      <c r="H128" s="161"/>
      <c r="I128" s="161"/>
      <c r="J128" s="160"/>
    </row>
    <row r="129" spans="4:10" ht="12" customHeight="1" x14ac:dyDescent="0.3">
      <c r="D129" s="160"/>
      <c r="E129" s="161"/>
      <c r="F129" s="161"/>
      <c r="G129" s="160"/>
      <c r="H129" s="161"/>
      <c r="I129" s="161"/>
      <c r="J129" s="160"/>
    </row>
    <row r="130" spans="4:10" ht="12" customHeight="1" x14ac:dyDescent="0.3">
      <c r="D130" s="160"/>
      <c r="E130" s="161"/>
      <c r="F130" s="161"/>
      <c r="G130" s="160"/>
      <c r="H130" s="161"/>
      <c r="I130" s="161"/>
      <c r="J130" s="160"/>
    </row>
    <row r="131" spans="4:10" ht="12" customHeight="1" x14ac:dyDescent="0.3">
      <c r="D131" s="160"/>
      <c r="E131" s="161"/>
      <c r="F131" s="161"/>
      <c r="G131" s="160"/>
      <c r="H131" s="161"/>
      <c r="I131" s="161"/>
      <c r="J131" s="160"/>
    </row>
    <row r="132" spans="4:10" ht="12" customHeight="1" x14ac:dyDescent="0.3">
      <c r="D132" s="160"/>
      <c r="E132" s="161"/>
      <c r="F132" s="161"/>
      <c r="G132" s="160"/>
      <c r="H132" s="161"/>
      <c r="I132" s="161"/>
      <c r="J132" s="160"/>
    </row>
    <row r="133" spans="4:10" ht="12" customHeight="1" x14ac:dyDescent="0.3">
      <c r="D133" s="160"/>
      <c r="E133" s="161"/>
      <c r="F133" s="161"/>
      <c r="G133" s="160"/>
      <c r="H133" s="161"/>
      <c r="I133" s="161"/>
      <c r="J133" s="160"/>
    </row>
    <row r="134" spans="4:10" ht="12" customHeight="1" x14ac:dyDescent="0.3">
      <c r="D134" s="160"/>
      <c r="E134" s="161"/>
      <c r="F134" s="161"/>
      <c r="G134" s="160"/>
      <c r="H134" s="161"/>
      <c r="I134" s="161"/>
      <c r="J134" s="160"/>
    </row>
    <row r="135" spans="4:10" ht="12" customHeight="1" x14ac:dyDescent="0.3">
      <c r="D135" s="160"/>
      <c r="E135" s="161"/>
      <c r="F135" s="161"/>
      <c r="G135" s="160"/>
      <c r="H135" s="161"/>
      <c r="I135" s="161"/>
      <c r="J135" s="160"/>
    </row>
    <row r="136" spans="4:10" ht="12" customHeight="1" x14ac:dyDescent="0.3">
      <c r="D136" s="160"/>
      <c r="E136" s="161"/>
      <c r="F136" s="161"/>
      <c r="G136" s="160"/>
      <c r="H136" s="161"/>
      <c r="I136" s="161"/>
      <c r="J136" s="160"/>
    </row>
    <row r="137" spans="4:10" ht="12" customHeight="1" x14ac:dyDescent="0.3">
      <c r="D137" s="160"/>
      <c r="E137" s="161"/>
      <c r="F137" s="161"/>
      <c r="G137" s="160"/>
      <c r="H137" s="161"/>
      <c r="I137" s="161"/>
      <c r="J137" s="160"/>
    </row>
    <row r="138" spans="4:10" ht="12" customHeight="1" x14ac:dyDescent="0.3">
      <c r="D138" s="160"/>
      <c r="E138" s="161"/>
      <c r="F138" s="161"/>
      <c r="G138" s="160"/>
      <c r="H138" s="161"/>
      <c r="I138" s="161"/>
      <c r="J138" s="160"/>
    </row>
    <row r="139" spans="4:10" ht="12" customHeight="1" x14ac:dyDescent="0.3">
      <c r="D139" s="160"/>
      <c r="E139" s="161"/>
      <c r="F139" s="161"/>
      <c r="G139" s="160"/>
      <c r="H139" s="161"/>
      <c r="I139" s="161"/>
      <c r="J139" s="160"/>
    </row>
    <row r="140" spans="4:10" ht="12" customHeight="1" x14ac:dyDescent="0.3">
      <c r="D140" s="160"/>
      <c r="E140" s="161"/>
      <c r="F140" s="161"/>
      <c r="G140" s="160"/>
      <c r="H140" s="161"/>
      <c r="I140" s="161"/>
      <c r="J140" s="160"/>
    </row>
    <row r="141" spans="4:10" ht="12" customHeight="1" x14ac:dyDescent="0.3">
      <c r="D141" s="160"/>
      <c r="E141" s="161"/>
      <c r="F141" s="161"/>
      <c r="G141" s="160"/>
      <c r="H141" s="161"/>
      <c r="I141" s="161"/>
      <c r="J141" s="160"/>
    </row>
    <row r="142" spans="4:10" ht="12" customHeight="1" x14ac:dyDescent="0.3">
      <c r="D142" s="160"/>
      <c r="E142" s="161"/>
      <c r="F142" s="161"/>
      <c r="G142" s="160"/>
      <c r="H142" s="161"/>
      <c r="I142" s="161"/>
      <c r="J142" s="160"/>
    </row>
    <row r="143" spans="4:10" ht="12" customHeight="1" x14ac:dyDescent="0.3">
      <c r="D143" s="160"/>
      <c r="E143" s="161"/>
      <c r="F143" s="161"/>
      <c r="G143" s="160"/>
      <c r="H143" s="161"/>
      <c r="I143" s="161"/>
      <c r="J143" s="160"/>
    </row>
    <row r="144" spans="4:10" ht="12" customHeight="1" x14ac:dyDescent="0.3">
      <c r="D144" s="160"/>
      <c r="E144" s="161"/>
      <c r="F144" s="161"/>
      <c r="G144" s="160"/>
      <c r="H144" s="161"/>
      <c r="I144" s="161"/>
      <c r="J144" s="160"/>
    </row>
    <row r="145" spans="4:10" ht="12" customHeight="1" x14ac:dyDescent="0.3">
      <c r="D145" s="160"/>
      <c r="E145" s="161"/>
      <c r="F145" s="161"/>
      <c r="G145" s="160"/>
      <c r="H145" s="161"/>
      <c r="I145" s="161"/>
      <c r="J145" s="160"/>
    </row>
    <row r="146" spans="4:10" ht="12" customHeight="1" x14ac:dyDescent="0.3">
      <c r="D146" s="160"/>
      <c r="E146" s="161"/>
      <c r="F146" s="161"/>
      <c r="G146" s="160"/>
      <c r="H146" s="161"/>
      <c r="I146" s="161"/>
      <c r="J146" s="160"/>
    </row>
    <row r="147" spans="4:10" ht="12" customHeight="1" x14ac:dyDescent="0.3">
      <c r="D147" s="160"/>
      <c r="E147" s="161"/>
      <c r="F147" s="161"/>
      <c r="G147" s="160"/>
      <c r="H147" s="161"/>
      <c r="I147" s="161"/>
      <c r="J147" s="160"/>
    </row>
    <row r="148" spans="4:10" ht="12" customHeight="1" x14ac:dyDescent="0.3">
      <c r="D148" s="160"/>
      <c r="E148" s="161"/>
      <c r="F148" s="161"/>
      <c r="G148" s="160"/>
      <c r="H148" s="161"/>
      <c r="I148" s="161"/>
      <c r="J148" s="160"/>
    </row>
    <row r="149" spans="4:10" ht="12" customHeight="1" x14ac:dyDescent="0.3">
      <c r="D149" s="160"/>
      <c r="E149" s="161"/>
      <c r="F149" s="161"/>
      <c r="G149" s="160"/>
      <c r="H149" s="161"/>
      <c r="I149" s="161"/>
      <c r="J149" s="160"/>
    </row>
    <row r="150" spans="4:10" ht="12" customHeight="1" x14ac:dyDescent="0.3">
      <c r="D150" s="160"/>
      <c r="E150" s="161"/>
      <c r="F150" s="161"/>
      <c r="G150" s="160"/>
      <c r="H150" s="161"/>
      <c r="I150" s="161"/>
      <c r="J150" s="160"/>
    </row>
  </sheetData>
  <mergeCells count="53">
    <mergeCell ref="B11:C11"/>
    <mergeCell ref="A1:C2"/>
    <mergeCell ref="D1:E1"/>
    <mergeCell ref="F1:G1"/>
    <mergeCell ref="B3:C3"/>
    <mergeCell ref="B4:C4"/>
    <mergeCell ref="B5:C5"/>
    <mergeCell ref="B6:C6"/>
    <mergeCell ref="B7:C7"/>
    <mergeCell ref="B8:C8"/>
    <mergeCell ref="B9:C9"/>
    <mergeCell ref="B10:C10"/>
    <mergeCell ref="B32:C32"/>
    <mergeCell ref="B12:C12"/>
    <mergeCell ref="A14:C15"/>
    <mergeCell ref="D14:F14"/>
    <mergeCell ref="G14:I14"/>
    <mergeCell ref="B21:C21"/>
    <mergeCell ref="B25:C25"/>
    <mergeCell ref="A27:C28"/>
    <mergeCell ref="D27:E27"/>
    <mergeCell ref="B29:C29"/>
    <mergeCell ref="B30:C30"/>
    <mergeCell ref="B31:C31"/>
    <mergeCell ref="B33:C33"/>
    <mergeCell ref="B34:C34"/>
    <mergeCell ref="B35:C35"/>
    <mergeCell ref="A36:E36"/>
    <mergeCell ref="A38:C39"/>
    <mergeCell ref="D38:F38"/>
    <mergeCell ref="G64:I64"/>
    <mergeCell ref="B71:C71"/>
    <mergeCell ref="G38:I38"/>
    <mergeCell ref="B45:C45"/>
    <mergeCell ref="B49:C49"/>
    <mergeCell ref="A51:C52"/>
    <mergeCell ref="D51:F51"/>
    <mergeCell ref="G51:I51"/>
    <mergeCell ref="B88:C88"/>
    <mergeCell ref="B58:C58"/>
    <mergeCell ref="B62:C62"/>
    <mergeCell ref="A64:C65"/>
    <mergeCell ref="D64:F64"/>
    <mergeCell ref="B75:C75"/>
    <mergeCell ref="A77:C78"/>
    <mergeCell ref="D77:F77"/>
    <mergeCell ref="G77:I77"/>
    <mergeCell ref="B84:C84"/>
    <mergeCell ref="A90:C91"/>
    <mergeCell ref="D90:F90"/>
    <mergeCell ref="G90:I90"/>
    <mergeCell ref="B97:C97"/>
    <mergeCell ref="B101:C101"/>
  </mergeCells>
  <pageMargins left="0.5" right="0.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200"/>
  <sheetViews>
    <sheetView zoomScaleNormal="100" workbookViewId="0">
      <selection sqref="A1:C1"/>
    </sheetView>
  </sheetViews>
  <sheetFormatPr defaultColWidth="10.921875" defaultRowHeight="12" customHeight="1" x14ac:dyDescent="0.3"/>
  <cols>
    <col min="1" max="1" width="2.69140625" style="148" bestFit="1" customWidth="1"/>
    <col min="2" max="2" width="110.69140625" style="148" bestFit="1" customWidth="1"/>
    <col min="3" max="3" width="7.69140625" style="148" bestFit="1" customWidth="1"/>
    <col min="4" max="16384" width="10.921875" style="148"/>
  </cols>
  <sheetData>
    <row r="1" spans="1:3" ht="22" customHeight="1" x14ac:dyDescent="0.5">
      <c r="A1" s="219" t="s">
        <v>342</v>
      </c>
      <c r="B1" s="219"/>
      <c r="C1" s="219"/>
    </row>
    <row r="2" spans="1:3" ht="12" customHeight="1" x14ac:dyDescent="0.3">
      <c r="C2" s="161"/>
    </row>
    <row r="3" spans="1:3" ht="17.05" customHeight="1" x14ac:dyDescent="0.4">
      <c r="A3" s="201" t="s">
        <v>343</v>
      </c>
      <c r="B3" s="201"/>
      <c r="C3" s="172" t="s">
        <v>257</v>
      </c>
    </row>
    <row r="4" spans="1:3" ht="17.05" customHeight="1" x14ac:dyDescent="0.4">
      <c r="A4" s="165" t="s">
        <v>258</v>
      </c>
      <c r="B4" s="163" t="s">
        <v>344</v>
      </c>
      <c r="C4" s="164">
        <v>0.74418605000000004</v>
      </c>
    </row>
    <row r="5" spans="1:3" ht="17.05" customHeight="1" x14ac:dyDescent="0.4">
      <c r="A5" s="165" t="s">
        <v>258</v>
      </c>
      <c r="B5" s="163" t="s">
        <v>345</v>
      </c>
      <c r="C5" s="164">
        <v>0.25581395000000001</v>
      </c>
    </row>
    <row r="6" spans="1:3" ht="17.05" customHeight="1" x14ac:dyDescent="0.4">
      <c r="A6" s="165" t="s">
        <v>258</v>
      </c>
      <c r="B6" s="181" t="s">
        <v>267</v>
      </c>
      <c r="C6" s="167">
        <v>1</v>
      </c>
    </row>
    <row r="7" spans="1:3" ht="12" customHeight="1" x14ac:dyDescent="0.3">
      <c r="C7" s="161"/>
    </row>
    <row r="8" spans="1:3" ht="17.05" customHeight="1" x14ac:dyDescent="0.4">
      <c r="A8" s="201" t="s">
        <v>346</v>
      </c>
      <c r="B8" s="201"/>
      <c r="C8" s="172" t="s">
        <v>257</v>
      </c>
    </row>
    <row r="9" spans="1:3" ht="17.05" customHeight="1" x14ac:dyDescent="0.4">
      <c r="A9" s="165" t="s">
        <v>258</v>
      </c>
      <c r="B9" s="163" t="s">
        <v>199</v>
      </c>
      <c r="C9" s="164">
        <v>7.0588239999999997E-2</v>
      </c>
    </row>
    <row r="10" spans="1:3" ht="17.05" customHeight="1" x14ac:dyDescent="0.4">
      <c r="A10" s="165" t="s">
        <v>258</v>
      </c>
      <c r="B10" s="163" t="s">
        <v>202</v>
      </c>
      <c r="C10" s="164">
        <v>3.5294119999999998E-2</v>
      </c>
    </row>
    <row r="11" spans="1:3" ht="17.05" customHeight="1" x14ac:dyDescent="0.4">
      <c r="A11" s="165" t="s">
        <v>258</v>
      </c>
      <c r="B11" s="163" t="s">
        <v>205</v>
      </c>
      <c r="C11" s="164">
        <v>0.10588235</v>
      </c>
    </row>
    <row r="12" spans="1:3" ht="17.05" customHeight="1" x14ac:dyDescent="0.4">
      <c r="A12" s="165" t="s">
        <v>258</v>
      </c>
      <c r="B12" s="163" t="s">
        <v>207</v>
      </c>
      <c r="C12" s="164">
        <v>2.3529410000000001E-2</v>
      </c>
    </row>
    <row r="13" spans="1:3" ht="17.05" customHeight="1" x14ac:dyDescent="0.4">
      <c r="A13" s="165" t="s">
        <v>258</v>
      </c>
      <c r="B13" s="163" t="s">
        <v>209</v>
      </c>
      <c r="C13" s="164">
        <v>0.76470587999999995</v>
      </c>
    </row>
    <row r="14" spans="1:3" ht="17.05" customHeight="1" x14ac:dyDescent="0.4">
      <c r="A14" s="165" t="s">
        <v>258</v>
      </c>
      <c r="B14" s="181" t="s">
        <v>267</v>
      </c>
      <c r="C14" s="167">
        <v>1</v>
      </c>
    </row>
    <row r="15" spans="1:3" ht="12" customHeight="1" x14ac:dyDescent="0.3">
      <c r="C15" s="161"/>
    </row>
    <row r="16" spans="1:3" ht="17.05" customHeight="1" x14ac:dyDescent="0.4">
      <c r="A16" s="201" t="s">
        <v>347</v>
      </c>
      <c r="B16" s="201"/>
      <c r="C16" s="172" t="s">
        <v>257</v>
      </c>
    </row>
    <row r="17" spans="1:3" ht="17.05" customHeight="1" x14ac:dyDescent="0.4">
      <c r="A17" s="165" t="s">
        <v>258</v>
      </c>
      <c r="B17" s="163" t="s">
        <v>200</v>
      </c>
      <c r="C17" s="164">
        <v>0</v>
      </c>
    </row>
    <row r="18" spans="1:3" ht="17.05" customHeight="1" x14ac:dyDescent="0.4">
      <c r="A18" s="165" t="s">
        <v>258</v>
      </c>
      <c r="B18" s="163" t="s">
        <v>203</v>
      </c>
      <c r="C18" s="164">
        <v>1.136364E-2</v>
      </c>
    </row>
    <row r="19" spans="1:3" ht="17.05" customHeight="1" x14ac:dyDescent="0.4">
      <c r="A19" s="165" t="s">
        <v>258</v>
      </c>
      <c r="B19" s="163" t="s">
        <v>206</v>
      </c>
      <c r="C19" s="164">
        <v>0.21590909</v>
      </c>
    </row>
    <row r="20" spans="1:3" ht="17.05" customHeight="1" x14ac:dyDescent="0.4">
      <c r="A20" s="165" t="s">
        <v>258</v>
      </c>
      <c r="B20" s="163" t="s">
        <v>208</v>
      </c>
      <c r="C20" s="164">
        <v>0.70454545000000002</v>
      </c>
    </row>
    <row r="21" spans="1:3" ht="17.05" customHeight="1" x14ac:dyDescent="0.4">
      <c r="A21" s="165" t="s">
        <v>258</v>
      </c>
      <c r="B21" s="163" t="s">
        <v>210</v>
      </c>
      <c r="C21" s="164">
        <v>4.5454550000000003E-2</v>
      </c>
    </row>
    <row r="22" spans="1:3" ht="17.05" customHeight="1" x14ac:dyDescent="0.4">
      <c r="A22" s="165" t="s">
        <v>258</v>
      </c>
      <c r="B22" s="163" t="s">
        <v>211</v>
      </c>
      <c r="C22" s="164">
        <v>0</v>
      </c>
    </row>
    <row r="23" spans="1:3" ht="17.05" customHeight="1" x14ac:dyDescent="0.4">
      <c r="A23" s="165" t="s">
        <v>258</v>
      </c>
      <c r="B23" s="163" t="s">
        <v>212</v>
      </c>
      <c r="C23" s="164">
        <v>2.2727270000000001E-2</v>
      </c>
    </row>
    <row r="24" spans="1:3" ht="17.05" customHeight="1" x14ac:dyDescent="0.4">
      <c r="A24" s="165" t="s">
        <v>258</v>
      </c>
      <c r="B24" s="181" t="s">
        <v>267</v>
      </c>
      <c r="C24" s="167">
        <v>1</v>
      </c>
    </row>
    <row r="25" spans="1:3" ht="12" customHeight="1" x14ac:dyDescent="0.3">
      <c r="C25" s="161"/>
    </row>
    <row r="26" spans="1:3" ht="17.05" customHeight="1" x14ac:dyDescent="0.4">
      <c r="A26" s="201" t="s">
        <v>348</v>
      </c>
      <c r="B26" s="201"/>
      <c r="C26" s="172" t="s">
        <v>257</v>
      </c>
    </row>
    <row r="27" spans="1:3" ht="17.05" customHeight="1" x14ac:dyDescent="0.4">
      <c r="A27" s="165" t="s">
        <v>258</v>
      </c>
      <c r="B27" s="163" t="s">
        <v>349</v>
      </c>
      <c r="C27" s="164">
        <v>0.90588234999999995</v>
      </c>
    </row>
    <row r="28" spans="1:3" ht="17.05" customHeight="1" x14ac:dyDescent="0.4">
      <c r="A28" s="165" t="s">
        <v>258</v>
      </c>
      <c r="B28" s="163" t="s">
        <v>350</v>
      </c>
      <c r="C28" s="164">
        <v>1.1764709999999999E-2</v>
      </c>
    </row>
    <row r="29" spans="1:3" ht="17.05" customHeight="1" x14ac:dyDescent="0.4">
      <c r="A29" s="165" t="s">
        <v>258</v>
      </c>
      <c r="B29" s="163" t="s">
        <v>351</v>
      </c>
      <c r="C29" s="164">
        <v>1.1764709999999999E-2</v>
      </c>
    </row>
    <row r="30" spans="1:3" ht="17.05" customHeight="1" x14ac:dyDescent="0.4">
      <c r="A30" s="165" t="s">
        <v>258</v>
      </c>
      <c r="B30" s="163" t="s">
        <v>352</v>
      </c>
      <c r="C30" s="164">
        <v>7.0588239999999997E-2</v>
      </c>
    </row>
    <row r="31" spans="1:3" ht="17.05" customHeight="1" x14ac:dyDescent="0.4">
      <c r="A31" s="165" t="s">
        <v>258</v>
      </c>
      <c r="B31" s="181" t="s">
        <v>267</v>
      </c>
      <c r="C31" s="167">
        <v>1</v>
      </c>
    </row>
    <row r="32" spans="1:3" ht="12" customHeight="1" x14ac:dyDescent="0.3">
      <c r="C32" s="161"/>
    </row>
    <row r="33" spans="1:3" ht="17.05" customHeight="1" x14ac:dyDescent="0.4">
      <c r="A33" s="201" t="s">
        <v>353</v>
      </c>
      <c r="B33" s="201"/>
      <c r="C33" s="172" t="s">
        <v>257</v>
      </c>
    </row>
    <row r="34" spans="1:3" ht="17.05" customHeight="1" x14ac:dyDescent="0.4">
      <c r="A34" s="165" t="s">
        <v>258</v>
      </c>
      <c r="B34" s="163" t="s">
        <v>354</v>
      </c>
      <c r="C34" s="164">
        <v>1.190476E-2</v>
      </c>
    </row>
    <row r="35" spans="1:3" ht="17.05" customHeight="1" x14ac:dyDescent="0.4">
      <c r="A35" s="165" t="s">
        <v>258</v>
      </c>
      <c r="B35" s="163" t="s">
        <v>355</v>
      </c>
      <c r="C35" s="164">
        <v>0.20238095</v>
      </c>
    </row>
    <row r="36" spans="1:3" ht="17.05" customHeight="1" x14ac:dyDescent="0.4">
      <c r="A36" s="165" t="s">
        <v>258</v>
      </c>
      <c r="B36" s="163" t="s">
        <v>356</v>
      </c>
      <c r="C36" s="164">
        <v>0.13095238000000001</v>
      </c>
    </row>
    <row r="37" spans="1:3" ht="17.05" customHeight="1" x14ac:dyDescent="0.4">
      <c r="A37" s="165" t="s">
        <v>258</v>
      </c>
      <c r="B37" s="163" t="s">
        <v>357</v>
      </c>
      <c r="C37" s="164">
        <v>0.11904762000000001</v>
      </c>
    </row>
    <row r="38" spans="1:3" ht="17.05" customHeight="1" x14ac:dyDescent="0.4">
      <c r="A38" s="165" t="s">
        <v>258</v>
      </c>
      <c r="B38" s="163" t="s">
        <v>358</v>
      </c>
      <c r="C38" s="164">
        <v>0.13095238000000001</v>
      </c>
    </row>
    <row r="39" spans="1:3" ht="17.05" customHeight="1" x14ac:dyDescent="0.4">
      <c r="A39" s="165" t="s">
        <v>258</v>
      </c>
      <c r="B39" s="163" t="s">
        <v>359</v>
      </c>
      <c r="C39" s="164">
        <v>0.19047618999999999</v>
      </c>
    </row>
    <row r="40" spans="1:3" ht="17.05" customHeight="1" x14ac:dyDescent="0.4">
      <c r="A40" s="165" t="s">
        <v>258</v>
      </c>
      <c r="B40" s="163" t="s">
        <v>360</v>
      </c>
      <c r="C40" s="164">
        <v>0.21428570999999999</v>
      </c>
    </row>
    <row r="41" spans="1:3" ht="17.05" customHeight="1" x14ac:dyDescent="0.4">
      <c r="A41" s="165" t="s">
        <v>258</v>
      </c>
      <c r="B41" s="181" t="s">
        <v>267</v>
      </c>
      <c r="C41" s="167">
        <v>1</v>
      </c>
    </row>
    <row r="42" spans="1:3" ht="12" customHeight="1" x14ac:dyDescent="0.3">
      <c r="C42" s="161"/>
    </row>
    <row r="43" spans="1:3" ht="17.05" customHeight="1" x14ac:dyDescent="0.4">
      <c r="A43" s="201" t="s">
        <v>361</v>
      </c>
      <c r="B43" s="201"/>
      <c r="C43" s="172" t="s">
        <v>257</v>
      </c>
    </row>
    <row r="44" spans="1:3" ht="17.05" customHeight="1" x14ac:dyDescent="0.4">
      <c r="A44" s="165" t="s">
        <v>258</v>
      </c>
      <c r="B44" s="163" t="s">
        <v>354</v>
      </c>
      <c r="C44" s="164">
        <v>2.3809520000000001E-2</v>
      </c>
    </row>
    <row r="45" spans="1:3" ht="17.05" customHeight="1" x14ac:dyDescent="0.4">
      <c r="A45" s="165" t="s">
        <v>258</v>
      </c>
      <c r="B45" s="163" t="s">
        <v>355</v>
      </c>
      <c r="C45" s="164">
        <v>0.30952381000000001</v>
      </c>
    </row>
    <row r="46" spans="1:3" ht="17.05" customHeight="1" x14ac:dyDescent="0.4">
      <c r="A46" s="165" t="s">
        <v>258</v>
      </c>
      <c r="B46" s="163" t="s">
        <v>356</v>
      </c>
      <c r="C46" s="164">
        <v>0.17857143</v>
      </c>
    </row>
    <row r="47" spans="1:3" ht="17.05" customHeight="1" x14ac:dyDescent="0.4">
      <c r="A47" s="165" t="s">
        <v>258</v>
      </c>
      <c r="B47" s="163" t="s">
        <v>357</v>
      </c>
      <c r="C47" s="164">
        <v>0.13095238000000001</v>
      </c>
    </row>
    <row r="48" spans="1:3" ht="17.05" customHeight="1" x14ac:dyDescent="0.4">
      <c r="A48" s="165" t="s">
        <v>258</v>
      </c>
      <c r="B48" s="163" t="s">
        <v>358</v>
      </c>
      <c r="C48" s="164">
        <v>0.14285713999999999</v>
      </c>
    </row>
    <row r="49" spans="1:3" ht="17.05" customHeight="1" x14ac:dyDescent="0.4">
      <c r="A49" s="165" t="s">
        <v>258</v>
      </c>
      <c r="B49" s="163" t="s">
        <v>359</v>
      </c>
      <c r="C49" s="164">
        <v>0.15476190000000001</v>
      </c>
    </row>
    <row r="50" spans="1:3" ht="17.05" customHeight="1" x14ac:dyDescent="0.4">
      <c r="A50" s="165" t="s">
        <v>258</v>
      </c>
      <c r="B50" s="163" t="s">
        <v>360</v>
      </c>
      <c r="C50" s="164">
        <v>5.9523810000000003E-2</v>
      </c>
    </row>
    <row r="51" spans="1:3" ht="17.05" customHeight="1" x14ac:dyDescent="0.4">
      <c r="A51" s="165" t="s">
        <v>258</v>
      </c>
      <c r="B51" s="181" t="s">
        <v>267</v>
      </c>
      <c r="C51" s="167">
        <v>1</v>
      </c>
    </row>
    <row r="52" spans="1:3" ht="12" customHeight="1" x14ac:dyDescent="0.3">
      <c r="C52" s="161"/>
    </row>
    <row r="53" spans="1:3" ht="17.05" customHeight="1" x14ac:dyDescent="0.4">
      <c r="A53" s="201" t="s">
        <v>362</v>
      </c>
      <c r="B53" s="201"/>
      <c r="C53" s="172" t="s">
        <v>257</v>
      </c>
    </row>
    <row r="54" spans="1:3" ht="17.05" customHeight="1" x14ac:dyDescent="0.4">
      <c r="A54" s="165" t="s">
        <v>258</v>
      </c>
      <c r="B54" s="163" t="s">
        <v>363</v>
      </c>
      <c r="C54" s="164">
        <v>0.65517241000000004</v>
      </c>
    </row>
    <row r="55" spans="1:3" ht="17.05" customHeight="1" x14ac:dyDescent="0.4">
      <c r="A55" s="165" t="s">
        <v>258</v>
      </c>
      <c r="B55" s="163" t="s">
        <v>364</v>
      </c>
      <c r="C55" s="164">
        <v>1.1494249999999999E-2</v>
      </c>
    </row>
    <row r="56" spans="1:3" ht="17.05" customHeight="1" x14ac:dyDescent="0.4">
      <c r="A56" s="165" t="s">
        <v>258</v>
      </c>
      <c r="B56" s="163" t="s">
        <v>365</v>
      </c>
      <c r="C56" s="164">
        <v>0.22988506</v>
      </c>
    </row>
    <row r="57" spans="1:3" ht="17.05" customHeight="1" x14ac:dyDescent="0.4">
      <c r="A57" s="165" t="s">
        <v>258</v>
      </c>
      <c r="B57" s="163" t="s">
        <v>366</v>
      </c>
      <c r="C57" s="164">
        <v>4.5977009999999999E-2</v>
      </c>
    </row>
    <row r="58" spans="1:3" ht="17.05" customHeight="1" x14ac:dyDescent="0.4">
      <c r="A58" s="165" t="s">
        <v>258</v>
      </c>
      <c r="B58" s="163" t="s">
        <v>367</v>
      </c>
      <c r="C58" s="164">
        <v>5.7471260000000003E-2</v>
      </c>
    </row>
    <row r="59" spans="1:3" ht="17.05" customHeight="1" x14ac:dyDescent="0.4">
      <c r="A59" s="165" t="s">
        <v>258</v>
      </c>
      <c r="B59" s="181" t="s">
        <v>267</v>
      </c>
      <c r="C59" s="167">
        <v>1</v>
      </c>
    </row>
    <row r="60" spans="1:3" ht="12" customHeight="1" x14ac:dyDescent="0.3">
      <c r="C60" s="161"/>
    </row>
    <row r="61" spans="1:3" ht="17.05" customHeight="1" x14ac:dyDescent="0.4">
      <c r="A61" s="201" t="s">
        <v>368</v>
      </c>
      <c r="B61" s="201"/>
      <c r="C61" s="172" t="s">
        <v>257</v>
      </c>
    </row>
    <row r="62" spans="1:3" ht="17.05" customHeight="1" x14ac:dyDescent="0.4">
      <c r="A62" s="165" t="s">
        <v>258</v>
      </c>
      <c r="B62" s="163" t="s">
        <v>369</v>
      </c>
      <c r="C62" s="164">
        <v>2.3809520000000001E-2</v>
      </c>
    </row>
    <row r="63" spans="1:3" ht="17.05" customHeight="1" x14ac:dyDescent="0.4">
      <c r="A63" s="165" t="s">
        <v>258</v>
      </c>
      <c r="B63" s="163" t="s">
        <v>370</v>
      </c>
      <c r="C63" s="164">
        <v>9.5238100000000006E-2</v>
      </c>
    </row>
    <row r="64" spans="1:3" ht="17.05" customHeight="1" x14ac:dyDescent="0.4">
      <c r="A64" s="165" t="s">
        <v>258</v>
      </c>
      <c r="B64" s="163" t="s">
        <v>371</v>
      </c>
      <c r="C64" s="164">
        <v>4.7619050000000003E-2</v>
      </c>
    </row>
    <row r="65" spans="1:3" ht="17.05" customHeight="1" x14ac:dyDescent="0.4">
      <c r="A65" s="165" t="s">
        <v>258</v>
      </c>
      <c r="B65" s="163" t="s">
        <v>372</v>
      </c>
      <c r="C65" s="164">
        <v>0.83333332999999998</v>
      </c>
    </row>
    <row r="66" spans="1:3" ht="17.05" customHeight="1" x14ac:dyDescent="0.4">
      <c r="A66" s="165" t="s">
        <v>258</v>
      </c>
      <c r="B66" s="181" t="s">
        <v>267</v>
      </c>
      <c r="C66" s="167">
        <v>1</v>
      </c>
    </row>
    <row r="67" spans="1:3" ht="12" customHeight="1" x14ac:dyDescent="0.3">
      <c r="C67" s="161"/>
    </row>
    <row r="68" spans="1:3" ht="22" customHeight="1" x14ac:dyDescent="0.5">
      <c r="A68" s="219" t="s">
        <v>373</v>
      </c>
      <c r="B68" s="219"/>
      <c r="C68" s="220"/>
    </row>
    <row r="69" spans="1:3" ht="12" customHeight="1" x14ac:dyDescent="0.3">
      <c r="C69" s="161"/>
    </row>
    <row r="70" spans="1:3" ht="17.05" customHeight="1" x14ac:dyDescent="0.4">
      <c r="A70" s="201" t="s">
        <v>374</v>
      </c>
      <c r="B70" s="201"/>
      <c r="C70" s="172" t="s">
        <v>257</v>
      </c>
    </row>
    <row r="71" spans="1:3" ht="17.05" customHeight="1" x14ac:dyDescent="0.4">
      <c r="A71" s="165" t="s">
        <v>258</v>
      </c>
      <c r="B71" s="163" t="s">
        <v>375</v>
      </c>
      <c r="C71" s="164">
        <v>0.15</v>
      </c>
    </row>
    <row r="72" spans="1:3" ht="17.05" customHeight="1" x14ac:dyDescent="0.4">
      <c r="A72" s="165" t="s">
        <v>258</v>
      </c>
      <c r="B72" s="163" t="s">
        <v>363</v>
      </c>
      <c r="C72" s="164">
        <v>0.85</v>
      </c>
    </row>
    <row r="73" spans="1:3" ht="17.05" customHeight="1" x14ac:dyDescent="0.4">
      <c r="A73" s="165" t="s">
        <v>258</v>
      </c>
      <c r="B73" s="181" t="s">
        <v>267</v>
      </c>
      <c r="C73" s="167">
        <v>1</v>
      </c>
    </row>
    <row r="74" spans="1:3" ht="12" customHeight="1" x14ac:dyDescent="0.3">
      <c r="C74" s="161"/>
    </row>
    <row r="75" spans="1:3" ht="17.05" customHeight="1" x14ac:dyDescent="0.4">
      <c r="A75" s="201" t="s">
        <v>376</v>
      </c>
      <c r="B75" s="201"/>
      <c r="C75" s="172" t="s">
        <v>257</v>
      </c>
    </row>
    <row r="76" spans="1:3" ht="17.05" customHeight="1" x14ac:dyDescent="0.4">
      <c r="A76" s="165" t="s">
        <v>258</v>
      </c>
      <c r="B76" s="163" t="s">
        <v>198</v>
      </c>
      <c r="C76" s="164">
        <v>0.70270270000000001</v>
      </c>
    </row>
    <row r="77" spans="1:3" ht="17.05" customHeight="1" x14ac:dyDescent="0.4">
      <c r="A77" s="165" t="s">
        <v>258</v>
      </c>
      <c r="B77" s="163" t="s">
        <v>201</v>
      </c>
      <c r="C77" s="164">
        <v>0.13513513999999999</v>
      </c>
    </row>
    <row r="78" spans="1:3" ht="17.05" customHeight="1" x14ac:dyDescent="0.4">
      <c r="A78" s="165" t="s">
        <v>258</v>
      </c>
      <c r="B78" s="163" t="s">
        <v>204</v>
      </c>
      <c r="C78" s="164">
        <v>0.16216216</v>
      </c>
    </row>
    <row r="79" spans="1:3" ht="17.05" customHeight="1" x14ac:dyDescent="0.4">
      <c r="A79" s="165" t="s">
        <v>258</v>
      </c>
      <c r="B79" s="181" t="s">
        <v>267</v>
      </c>
      <c r="C79" s="167">
        <v>1</v>
      </c>
    </row>
    <row r="80" spans="1:3" ht="12" customHeight="1" x14ac:dyDescent="0.3">
      <c r="C80" s="161"/>
    </row>
    <row r="81" spans="1:3" ht="17.05" customHeight="1" x14ac:dyDescent="0.4">
      <c r="A81" s="201" t="s">
        <v>377</v>
      </c>
      <c r="B81" s="201"/>
      <c r="C81" s="172" t="s">
        <v>257</v>
      </c>
    </row>
    <row r="82" spans="1:3" ht="17.05" customHeight="1" x14ac:dyDescent="0.4">
      <c r="A82" s="165" t="s">
        <v>258</v>
      </c>
      <c r="B82" s="163" t="s">
        <v>378</v>
      </c>
      <c r="C82" s="164">
        <v>0.12328767</v>
      </c>
    </row>
    <row r="83" spans="1:3" ht="17.05" customHeight="1" x14ac:dyDescent="0.4">
      <c r="A83" s="165" t="s">
        <v>258</v>
      </c>
      <c r="B83" s="163" t="s">
        <v>379</v>
      </c>
      <c r="C83" s="164">
        <v>0.36986300999999999</v>
      </c>
    </row>
    <row r="84" spans="1:3" ht="17.05" customHeight="1" x14ac:dyDescent="0.4">
      <c r="A84" s="165" t="s">
        <v>258</v>
      </c>
      <c r="B84" s="163" t="s">
        <v>380</v>
      </c>
      <c r="C84" s="164">
        <v>0.19178081999999999</v>
      </c>
    </row>
    <row r="85" spans="1:3" ht="17.05" customHeight="1" x14ac:dyDescent="0.4">
      <c r="A85" s="165" t="s">
        <v>258</v>
      </c>
      <c r="B85" s="163" t="s">
        <v>381</v>
      </c>
      <c r="C85" s="164">
        <v>0.21917808</v>
      </c>
    </row>
    <row r="86" spans="1:3" ht="17.05" customHeight="1" x14ac:dyDescent="0.4">
      <c r="A86" s="165" t="s">
        <v>258</v>
      </c>
      <c r="B86" s="163" t="s">
        <v>382</v>
      </c>
      <c r="C86" s="164">
        <v>9.5890409999999995E-2</v>
      </c>
    </row>
    <row r="87" spans="1:3" ht="17.05" customHeight="1" x14ac:dyDescent="0.4">
      <c r="A87" s="165" t="s">
        <v>258</v>
      </c>
      <c r="B87" s="181" t="s">
        <v>267</v>
      </c>
      <c r="C87" s="167">
        <v>1</v>
      </c>
    </row>
    <row r="88" spans="1:3" ht="12" customHeight="1" x14ac:dyDescent="0.3">
      <c r="C88" s="161"/>
    </row>
    <row r="89" spans="1:3" ht="17.05" customHeight="1" x14ac:dyDescent="0.4">
      <c r="A89" s="201" t="s">
        <v>383</v>
      </c>
      <c r="B89" s="201"/>
      <c r="C89" s="172" t="s">
        <v>257</v>
      </c>
    </row>
    <row r="90" spans="1:3" ht="17.05" customHeight="1" x14ac:dyDescent="0.4">
      <c r="A90" s="165" t="s">
        <v>258</v>
      </c>
      <c r="B90" s="163" t="s">
        <v>384</v>
      </c>
      <c r="C90" s="164" t="s">
        <v>266</v>
      </c>
    </row>
    <row r="91" spans="1:3" ht="17.05" customHeight="1" x14ac:dyDescent="0.4">
      <c r="A91" s="165" t="s">
        <v>258</v>
      </c>
      <c r="B91" s="163" t="s">
        <v>385</v>
      </c>
      <c r="C91" s="164" t="s">
        <v>266</v>
      </c>
    </row>
    <row r="92" spans="1:3" ht="17.05" customHeight="1" x14ac:dyDescent="0.4">
      <c r="A92" s="165" t="s">
        <v>258</v>
      </c>
      <c r="B92" s="163" t="s">
        <v>179</v>
      </c>
      <c r="C92" s="164" t="s">
        <v>266</v>
      </c>
    </row>
    <row r="93" spans="1:3" ht="17.05" customHeight="1" x14ac:dyDescent="0.4">
      <c r="A93" s="165" t="s">
        <v>258</v>
      </c>
      <c r="B93" s="163" t="s">
        <v>386</v>
      </c>
      <c r="C93" s="164" t="s">
        <v>266</v>
      </c>
    </row>
    <row r="94" spans="1:3" ht="17.05" customHeight="1" x14ac:dyDescent="0.4">
      <c r="A94" s="165" t="s">
        <v>258</v>
      </c>
      <c r="B94" s="181" t="s">
        <v>267</v>
      </c>
      <c r="C94" s="167" t="s">
        <v>266</v>
      </c>
    </row>
    <row r="95" spans="1:3" ht="15" customHeight="1" x14ac:dyDescent="0.35">
      <c r="A95" s="217" t="s">
        <v>387</v>
      </c>
      <c r="B95" s="217"/>
      <c r="C95" s="218"/>
    </row>
    <row r="96" spans="1:3" ht="12" customHeight="1" x14ac:dyDescent="0.3">
      <c r="C96" s="161"/>
    </row>
    <row r="97" spans="1:3" ht="17.05" customHeight="1" x14ac:dyDescent="0.4">
      <c r="A97" s="201" t="s">
        <v>388</v>
      </c>
      <c r="B97" s="201"/>
      <c r="C97" s="172" t="s">
        <v>257</v>
      </c>
    </row>
    <row r="98" spans="1:3" ht="17.05" customHeight="1" x14ac:dyDescent="0.4">
      <c r="A98" s="165" t="s">
        <v>258</v>
      </c>
      <c r="B98" s="163" t="s">
        <v>375</v>
      </c>
      <c r="C98" s="164">
        <v>0.15</v>
      </c>
    </row>
    <row r="99" spans="1:3" ht="17.05" customHeight="1" x14ac:dyDescent="0.4">
      <c r="A99" s="165" t="s">
        <v>258</v>
      </c>
      <c r="B99" s="163" t="s">
        <v>363</v>
      </c>
      <c r="C99" s="164">
        <v>0.85</v>
      </c>
    </row>
    <row r="100" spans="1:3" ht="17.05" customHeight="1" x14ac:dyDescent="0.4">
      <c r="A100" s="165" t="s">
        <v>258</v>
      </c>
      <c r="B100" s="181" t="s">
        <v>267</v>
      </c>
      <c r="C100" s="167">
        <v>1</v>
      </c>
    </row>
    <row r="101" spans="1:3" ht="12" customHeight="1" x14ac:dyDescent="0.3">
      <c r="C101" s="161"/>
    </row>
    <row r="102" spans="1:3" ht="17.05" customHeight="1" x14ac:dyDescent="0.4">
      <c r="A102" s="201" t="s">
        <v>389</v>
      </c>
      <c r="B102" s="201"/>
      <c r="C102" s="172" t="s">
        <v>257</v>
      </c>
    </row>
    <row r="103" spans="1:3" ht="17.05" customHeight="1" x14ac:dyDescent="0.4">
      <c r="A103" s="165" t="s">
        <v>258</v>
      </c>
      <c r="B103" s="163" t="s">
        <v>390</v>
      </c>
      <c r="C103" s="164">
        <v>0.36</v>
      </c>
    </row>
    <row r="104" spans="1:3" ht="17.05" customHeight="1" x14ac:dyDescent="0.4">
      <c r="A104" s="165" t="s">
        <v>258</v>
      </c>
      <c r="B104" s="163" t="s">
        <v>98</v>
      </c>
      <c r="C104" s="164">
        <v>0.64</v>
      </c>
    </row>
    <row r="105" spans="1:3" ht="17.05" customHeight="1" x14ac:dyDescent="0.4">
      <c r="A105" s="165" t="s">
        <v>258</v>
      </c>
      <c r="B105" s="181" t="s">
        <v>267</v>
      </c>
      <c r="C105" s="167">
        <v>1</v>
      </c>
    </row>
    <row r="106" spans="1:3" ht="12" customHeight="1" x14ac:dyDescent="0.3">
      <c r="C106" s="161"/>
    </row>
    <row r="107" spans="1:3" ht="17.05" customHeight="1" x14ac:dyDescent="0.4">
      <c r="A107" s="201" t="s">
        <v>391</v>
      </c>
      <c r="B107" s="201"/>
      <c r="C107" s="172" t="s">
        <v>257</v>
      </c>
    </row>
    <row r="108" spans="1:3" ht="17.05" customHeight="1" x14ac:dyDescent="0.4">
      <c r="A108" s="165" t="s">
        <v>258</v>
      </c>
      <c r="B108" s="163" t="s">
        <v>375</v>
      </c>
      <c r="C108" s="164" t="s">
        <v>266</v>
      </c>
    </row>
    <row r="109" spans="1:3" ht="17.05" customHeight="1" x14ac:dyDescent="0.4">
      <c r="A109" s="165" t="s">
        <v>258</v>
      </c>
      <c r="B109" s="163" t="s">
        <v>363</v>
      </c>
      <c r="C109" s="164" t="s">
        <v>266</v>
      </c>
    </row>
    <row r="110" spans="1:3" ht="17.05" customHeight="1" x14ac:dyDescent="0.4">
      <c r="A110" s="165" t="s">
        <v>258</v>
      </c>
      <c r="B110" s="181" t="s">
        <v>267</v>
      </c>
      <c r="C110" s="167" t="s">
        <v>266</v>
      </c>
    </row>
    <row r="111" spans="1:3" ht="30" customHeight="1" x14ac:dyDescent="0.35">
      <c r="A111" s="217" t="s">
        <v>387</v>
      </c>
      <c r="B111" s="217"/>
      <c r="C111" s="218"/>
    </row>
    <row r="112" spans="1:3" ht="12" customHeight="1" x14ac:dyDescent="0.3">
      <c r="C112" s="161"/>
    </row>
    <row r="113" spans="1:3" ht="17.05" customHeight="1" x14ac:dyDescent="0.4">
      <c r="A113" s="201" t="s">
        <v>392</v>
      </c>
      <c r="B113" s="201"/>
      <c r="C113" s="172" t="s">
        <v>257</v>
      </c>
    </row>
    <row r="114" spans="1:3" ht="17.05" customHeight="1" x14ac:dyDescent="0.4">
      <c r="A114" s="165" t="s">
        <v>258</v>
      </c>
      <c r="B114" s="163" t="s">
        <v>393</v>
      </c>
      <c r="C114" s="164">
        <v>0.88</v>
      </c>
    </row>
    <row r="115" spans="1:3" ht="17.05" customHeight="1" x14ac:dyDescent="0.4">
      <c r="A115" s="165" t="s">
        <v>258</v>
      </c>
      <c r="B115" s="163" t="s">
        <v>394</v>
      </c>
      <c r="C115" s="164" t="s">
        <v>266</v>
      </c>
    </row>
    <row r="116" spans="1:3" ht="17.05" customHeight="1" x14ac:dyDescent="0.4">
      <c r="A116" s="165" t="s">
        <v>258</v>
      </c>
      <c r="B116" s="163" t="s">
        <v>395</v>
      </c>
      <c r="C116" s="164" t="s">
        <v>266</v>
      </c>
    </row>
    <row r="117" spans="1:3" ht="17.05" customHeight="1" x14ac:dyDescent="0.4">
      <c r="A117" s="165" t="s">
        <v>258</v>
      </c>
      <c r="B117" s="163" t="s">
        <v>396</v>
      </c>
      <c r="C117" s="164">
        <v>6.6666669999999997E-2</v>
      </c>
    </row>
    <row r="118" spans="1:3" ht="17.05" customHeight="1" x14ac:dyDescent="0.4">
      <c r="A118" s="165" t="s">
        <v>258</v>
      </c>
      <c r="B118" s="181" t="s">
        <v>267</v>
      </c>
      <c r="C118" s="167">
        <v>1</v>
      </c>
    </row>
    <row r="119" spans="1:3" ht="15" customHeight="1" x14ac:dyDescent="0.35">
      <c r="A119" s="217" t="s">
        <v>397</v>
      </c>
      <c r="B119" s="217"/>
      <c r="C119" s="218"/>
    </row>
    <row r="120" spans="1:3" ht="12" customHeight="1" x14ac:dyDescent="0.3">
      <c r="C120" s="161"/>
    </row>
    <row r="121" spans="1:3" ht="16" customHeight="1" x14ac:dyDescent="0.35">
      <c r="A121" s="155" t="s">
        <v>398</v>
      </c>
      <c r="C121" s="161"/>
    </row>
    <row r="122" spans="1:3" ht="16" customHeight="1" x14ac:dyDescent="0.35">
      <c r="A122" s="155" t="s">
        <v>399</v>
      </c>
      <c r="C122" s="161"/>
    </row>
    <row r="123" spans="1:3" ht="12" customHeight="1" x14ac:dyDescent="0.3">
      <c r="C123" s="161"/>
    </row>
    <row r="124" spans="1:3" ht="12" customHeight="1" x14ac:dyDescent="0.3">
      <c r="C124" s="161"/>
    </row>
    <row r="125" spans="1:3" ht="12" customHeight="1" x14ac:dyDescent="0.3">
      <c r="C125" s="161"/>
    </row>
    <row r="126" spans="1:3" ht="12" customHeight="1" x14ac:dyDescent="0.3">
      <c r="C126" s="161"/>
    </row>
    <row r="127" spans="1:3" ht="12" customHeight="1" x14ac:dyDescent="0.3">
      <c r="C127" s="161"/>
    </row>
    <row r="128" spans="1:3" ht="12" customHeight="1" x14ac:dyDescent="0.3">
      <c r="C128" s="161"/>
    </row>
    <row r="129" spans="3:3" ht="12" customHeight="1" x14ac:dyDescent="0.3">
      <c r="C129" s="161"/>
    </row>
    <row r="130" spans="3:3" ht="12" customHeight="1" x14ac:dyDescent="0.3">
      <c r="C130" s="161"/>
    </row>
    <row r="131" spans="3:3" ht="12" customHeight="1" x14ac:dyDescent="0.3">
      <c r="C131" s="161"/>
    </row>
    <row r="132" spans="3:3" ht="12" customHeight="1" x14ac:dyDescent="0.3">
      <c r="C132" s="161"/>
    </row>
    <row r="133" spans="3:3" ht="12" customHeight="1" x14ac:dyDescent="0.3">
      <c r="C133" s="161"/>
    </row>
    <row r="134" spans="3:3" ht="12" customHeight="1" x14ac:dyDescent="0.3">
      <c r="C134" s="161"/>
    </row>
    <row r="135" spans="3:3" ht="12" customHeight="1" x14ac:dyDescent="0.3">
      <c r="C135" s="161"/>
    </row>
    <row r="136" spans="3:3" ht="12" customHeight="1" x14ac:dyDescent="0.3">
      <c r="C136" s="161"/>
    </row>
    <row r="137" spans="3:3" ht="12" customHeight="1" x14ac:dyDescent="0.3">
      <c r="C137" s="161"/>
    </row>
    <row r="138" spans="3:3" ht="12" customHeight="1" x14ac:dyDescent="0.3">
      <c r="C138" s="161"/>
    </row>
    <row r="139" spans="3:3" ht="12" customHeight="1" x14ac:dyDescent="0.3">
      <c r="C139" s="161"/>
    </row>
    <row r="140" spans="3:3" ht="12" customHeight="1" x14ac:dyDescent="0.3">
      <c r="C140" s="161"/>
    </row>
    <row r="141" spans="3:3" ht="12" customHeight="1" x14ac:dyDescent="0.3">
      <c r="C141" s="161"/>
    </row>
    <row r="142" spans="3:3" ht="12" customHeight="1" x14ac:dyDescent="0.3">
      <c r="C142" s="161"/>
    </row>
    <row r="143" spans="3:3" ht="12" customHeight="1" x14ac:dyDescent="0.3">
      <c r="C143" s="161"/>
    </row>
    <row r="144" spans="3:3" ht="12" customHeight="1" x14ac:dyDescent="0.3">
      <c r="C144" s="161"/>
    </row>
    <row r="145" spans="3:3" ht="12" customHeight="1" x14ac:dyDescent="0.3">
      <c r="C145" s="161"/>
    </row>
    <row r="146" spans="3:3" ht="12" customHeight="1" x14ac:dyDescent="0.3">
      <c r="C146" s="161"/>
    </row>
    <row r="147" spans="3:3" ht="12" customHeight="1" x14ac:dyDescent="0.3">
      <c r="C147" s="161"/>
    </row>
    <row r="148" spans="3:3" ht="12" customHeight="1" x14ac:dyDescent="0.3">
      <c r="C148" s="161"/>
    </row>
    <row r="149" spans="3:3" ht="12" customHeight="1" x14ac:dyDescent="0.3">
      <c r="C149" s="161"/>
    </row>
    <row r="150" spans="3:3" ht="12" customHeight="1" x14ac:dyDescent="0.3">
      <c r="C150" s="161"/>
    </row>
    <row r="151" spans="3:3" ht="12" customHeight="1" x14ac:dyDescent="0.3">
      <c r="C151" s="161"/>
    </row>
    <row r="152" spans="3:3" ht="12" customHeight="1" x14ac:dyDescent="0.3">
      <c r="C152" s="161"/>
    </row>
    <row r="153" spans="3:3" ht="12" customHeight="1" x14ac:dyDescent="0.3">
      <c r="C153" s="161"/>
    </row>
    <row r="154" spans="3:3" ht="12" customHeight="1" x14ac:dyDescent="0.3">
      <c r="C154" s="161"/>
    </row>
    <row r="155" spans="3:3" ht="12" customHeight="1" x14ac:dyDescent="0.3">
      <c r="C155" s="161"/>
    </row>
    <row r="156" spans="3:3" ht="12" customHeight="1" x14ac:dyDescent="0.3">
      <c r="C156" s="161"/>
    </row>
    <row r="157" spans="3:3" ht="12" customHeight="1" x14ac:dyDescent="0.3">
      <c r="C157" s="161"/>
    </row>
    <row r="158" spans="3:3" ht="12" customHeight="1" x14ac:dyDescent="0.3">
      <c r="C158" s="161"/>
    </row>
    <row r="159" spans="3:3" ht="12" customHeight="1" x14ac:dyDescent="0.3">
      <c r="C159" s="161"/>
    </row>
    <row r="160" spans="3:3" ht="12" customHeight="1" x14ac:dyDescent="0.3">
      <c r="C160" s="161"/>
    </row>
    <row r="161" spans="3:3" ht="12" customHeight="1" x14ac:dyDescent="0.3">
      <c r="C161" s="161"/>
    </row>
    <row r="162" spans="3:3" ht="12" customHeight="1" x14ac:dyDescent="0.3">
      <c r="C162" s="161"/>
    </row>
    <row r="163" spans="3:3" ht="12" customHeight="1" x14ac:dyDescent="0.3">
      <c r="C163" s="161"/>
    </row>
    <row r="164" spans="3:3" ht="12" customHeight="1" x14ac:dyDescent="0.3">
      <c r="C164" s="161"/>
    </row>
    <row r="165" spans="3:3" ht="12" customHeight="1" x14ac:dyDescent="0.3">
      <c r="C165" s="161"/>
    </row>
    <row r="166" spans="3:3" ht="12" customHeight="1" x14ac:dyDescent="0.3">
      <c r="C166" s="161"/>
    </row>
    <row r="167" spans="3:3" ht="12" customHeight="1" x14ac:dyDescent="0.3">
      <c r="C167" s="161"/>
    </row>
    <row r="168" spans="3:3" ht="12" customHeight="1" x14ac:dyDescent="0.3">
      <c r="C168" s="161"/>
    </row>
    <row r="169" spans="3:3" ht="12" customHeight="1" x14ac:dyDescent="0.3">
      <c r="C169" s="161"/>
    </row>
    <row r="170" spans="3:3" ht="12" customHeight="1" x14ac:dyDescent="0.3">
      <c r="C170" s="161"/>
    </row>
    <row r="171" spans="3:3" ht="12" customHeight="1" x14ac:dyDescent="0.3">
      <c r="C171" s="161"/>
    </row>
    <row r="172" spans="3:3" ht="12" customHeight="1" x14ac:dyDescent="0.3">
      <c r="C172" s="161"/>
    </row>
    <row r="173" spans="3:3" ht="12" customHeight="1" x14ac:dyDescent="0.3">
      <c r="C173" s="161"/>
    </row>
    <row r="174" spans="3:3" ht="12" customHeight="1" x14ac:dyDescent="0.3">
      <c r="C174" s="161"/>
    </row>
    <row r="175" spans="3:3" ht="12" customHeight="1" x14ac:dyDescent="0.3">
      <c r="C175" s="161"/>
    </row>
    <row r="176" spans="3:3" ht="12" customHeight="1" x14ac:dyDescent="0.3">
      <c r="C176" s="161"/>
    </row>
    <row r="177" spans="3:3" ht="12" customHeight="1" x14ac:dyDescent="0.3">
      <c r="C177" s="161"/>
    </row>
    <row r="178" spans="3:3" ht="12" customHeight="1" x14ac:dyDescent="0.3">
      <c r="C178" s="161"/>
    </row>
    <row r="179" spans="3:3" ht="12" customHeight="1" x14ac:dyDescent="0.3">
      <c r="C179" s="161"/>
    </row>
    <row r="180" spans="3:3" ht="12" customHeight="1" x14ac:dyDescent="0.3">
      <c r="C180" s="161"/>
    </row>
    <row r="181" spans="3:3" ht="12" customHeight="1" x14ac:dyDescent="0.3">
      <c r="C181" s="161"/>
    </row>
    <row r="182" spans="3:3" ht="12" customHeight="1" x14ac:dyDescent="0.3">
      <c r="C182" s="161"/>
    </row>
    <row r="183" spans="3:3" ht="12" customHeight="1" x14ac:dyDescent="0.3">
      <c r="C183" s="161"/>
    </row>
    <row r="184" spans="3:3" ht="12" customHeight="1" x14ac:dyDescent="0.3">
      <c r="C184" s="161"/>
    </row>
    <row r="185" spans="3:3" ht="12" customHeight="1" x14ac:dyDescent="0.3">
      <c r="C185" s="161"/>
    </row>
    <row r="186" spans="3:3" ht="12" customHeight="1" x14ac:dyDescent="0.3">
      <c r="C186" s="161"/>
    </row>
    <row r="187" spans="3:3" ht="12" customHeight="1" x14ac:dyDescent="0.3">
      <c r="C187" s="161"/>
    </row>
    <row r="188" spans="3:3" ht="12" customHeight="1" x14ac:dyDescent="0.3">
      <c r="C188" s="161"/>
    </row>
    <row r="189" spans="3:3" ht="12" customHeight="1" x14ac:dyDescent="0.3">
      <c r="C189" s="161"/>
    </row>
    <row r="190" spans="3:3" ht="12" customHeight="1" x14ac:dyDescent="0.3">
      <c r="C190" s="161"/>
    </row>
    <row r="191" spans="3:3" ht="12" customHeight="1" x14ac:dyDescent="0.3">
      <c r="C191" s="161"/>
    </row>
    <row r="192" spans="3:3" ht="12" customHeight="1" x14ac:dyDescent="0.3">
      <c r="C192" s="161"/>
    </row>
    <row r="193" spans="3:3" ht="12" customHeight="1" x14ac:dyDescent="0.3">
      <c r="C193" s="161"/>
    </row>
    <row r="194" spans="3:3" ht="12" customHeight="1" x14ac:dyDescent="0.3">
      <c r="C194" s="161"/>
    </row>
    <row r="195" spans="3:3" ht="12" customHeight="1" x14ac:dyDescent="0.3">
      <c r="C195" s="161"/>
    </row>
    <row r="196" spans="3:3" ht="12" customHeight="1" x14ac:dyDescent="0.3">
      <c r="C196" s="161"/>
    </row>
    <row r="197" spans="3:3" ht="12" customHeight="1" x14ac:dyDescent="0.3">
      <c r="C197" s="161"/>
    </row>
    <row r="198" spans="3:3" ht="12" customHeight="1" x14ac:dyDescent="0.3">
      <c r="C198" s="161"/>
    </row>
    <row r="199" spans="3:3" ht="12" customHeight="1" x14ac:dyDescent="0.3">
      <c r="C199" s="161"/>
    </row>
    <row r="200" spans="3:3" ht="12" customHeight="1" x14ac:dyDescent="0.3">
      <c r="C200" s="161"/>
    </row>
  </sheetData>
  <mergeCells count="21">
    <mergeCell ref="A75:B75"/>
    <mergeCell ref="A1:C1"/>
    <mergeCell ref="A3:B3"/>
    <mergeCell ref="A8:B8"/>
    <mergeCell ref="A16:B16"/>
    <mergeCell ref="A26:B26"/>
    <mergeCell ref="A33:B33"/>
    <mergeCell ref="A43:B43"/>
    <mergeCell ref="A53:B53"/>
    <mergeCell ref="A61:B61"/>
    <mergeCell ref="A68:C68"/>
    <mergeCell ref="A70:B70"/>
    <mergeCell ref="A111:C111"/>
    <mergeCell ref="A113:B113"/>
    <mergeCell ref="A119:C119"/>
    <mergeCell ref="A81:B81"/>
    <mergeCell ref="A89:B89"/>
    <mergeCell ref="A95:C95"/>
    <mergeCell ref="A97:B97"/>
    <mergeCell ref="A102:B102"/>
    <mergeCell ref="A107:B107"/>
  </mergeCells>
  <pageMargins left="0.5" right="0.5" top="0.5" bottom="0.5" header="0" footer="0"/>
  <pageSetup orientation="portrait" horizontalDpi="300" verticalDpi="300"/>
  <headerFooter>
    <oddHeader>Trend Core Survey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575"/>
  <sheetViews>
    <sheetView zoomScaleNormal="100" workbookViewId="0">
      <pane ySplit="1" topLeftCell="A2" activePane="bottomLeft" state="frozen"/>
      <selection pane="bottomLeft"/>
    </sheetView>
  </sheetViews>
  <sheetFormatPr defaultColWidth="10.921875" defaultRowHeight="12" customHeight="1" x14ac:dyDescent="0.3"/>
  <cols>
    <col min="1" max="1" width="15.69140625" style="148" bestFit="1" customWidth="1"/>
    <col min="2" max="3" width="5.69140625" style="148" bestFit="1" customWidth="1"/>
    <col min="4" max="4" width="100.69140625" style="148" bestFit="1" customWidth="1"/>
    <col min="5" max="5" width="8.69140625" style="161" bestFit="1" customWidth="1"/>
    <col min="6" max="6" width="13.69140625" style="161" bestFit="1" customWidth="1"/>
    <col min="7" max="7" width="9.69140625" style="161" bestFit="1" customWidth="1"/>
    <col min="8" max="9" width="9.69140625" style="160" bestFit="1" customWidth="1"/>
    <col min="10" max="16384" width="10.921875" style="148"/>
  </cols>
  <sheetData>
    <row r="1" spans="1:9" ht="161.05000000000001" customHeight="1" x14ac:dyDescent="0.4">
      <c r="A1" s="141" t="s">
        <v>215</v>
      </c>
      <c r="B1" s="141" t="s">
        <v>400</v>
      </c>
      <c r="C1" s="141" t="s">
        <v>12</v>
      </c>
      <c r="D1" s="141" t="s">
        <v>216</v>
      </c>
      <c r="E1" s="185" t="s">
        <v>217</v>
      </c>
      <c r="F1" s="185" t="s">
        <v>220</v>
      </c>
      <c r="G1" s="185" t="s">
        <v>223</v>
      </c>
      <c r="H1" s="183" t="s">
        <v>229</v>
      </c>
      <c r="I1" s="183" t="s">
        <v>401</v>
      </c>
    </row>
    <row r="2" spans="1:9" ht="17.05" customHeight="1" x14ac:dyDescent="0.4">
      <c r="A2" s="149" t="s">
        <v>231</v>
      </c>
      <c r="B2" s="150">
        <v>2019</v>
      </c>
      <c r="C2" s="182">
        <v>1</v>
      </c>
      <c r="D2" s="149" t="s">
        <v>232</v>
      </c>
      <c r="E2" s="151">
        <v>0.62881723</v>
      </c>
      <c r="F2" s="152">
        <v>0.19437649000000001</v>
      </c>
      <c r="G2" s="151">
        <v>0.17680628000000001</v>
      </c>
      <c r="H2" s="184">
        <v>89</v>
      </c>
      <c r="I2" s="184" t="s">
        <v>233</v>
      </c>
    </row>
    <row r="3" spans="1:9" ht="17.05" customHeight="1" x14ac:dyDescent="0.4">
      <c r="A3" s="149" t="s">
        <v>231</v>
      </c>
      <c r="B3" s="150">
        <v>2019</v>
      </c>
      <c r="C3" s="182">
        <v>2</v>
      </c>
      <c r="D3" s="149" t="s">
        <v>18</v>
      </c>
      <c r="E3" s="151">
        <v>0.83162303000000004</v>
      </c>
      <c r="F3" s="152">
        <v>6.9083640000000002E-2</v>
      </c>
      <c r="G3" s="151">
        <v>9.9293329999999999E-2</v>
      </c>
      <c r="H3" s="184">
        <v>89</v>
      </c>
      <c r="I3" s="184" t="s">
        <v>233</v>
      </c>
    </row>
    <row r="4" spans="1:9" ht="17.05" customHeight="1" x14ac:dyDescent="0.4">
      <c r="A4" s="149" t="s">
        <v>231</v>
      </c>
      <c r="B4" s="150">
        <v>2019</v>
      </c>
      <c r="C4" s="182">
        <v>3</v>
      </c>
      <c r="D4" s="149" t="s">
        <v>20</v>
      </c>
      <c r="E4" s="151">
        <v>0.71506227</v>
      </c>
      <c r="F4" s="152">
        <v>0.11406903</v>
      </c>
      <c r="G4" s="151">
        <v>0.17086870000000001</v>
      </c>
      <c r="H4" s="184">
        <v>89</v>
      </c>
      <c r="I4" s="184" t="s">
        <v>233</v>
      </c>
    </row>
    <row r="5" spans="1:9" ht="17.05" customHeight="1" x14ac:dyDescent="0.4">
      <c r="A5" s="149" t="s">
        <v>231</v>
      </c>
      <c r="B5" s="150">
        <v>2019</v>
      </c>
      <c r="C5" s="182">
        <v>4</v>
      </c>
      <c r="D5" s="149" t="s">
        <v>22</v>
      </c>
      <c r="E5" s="151">
        <v>0.77746265999999997</v>
      </c>
      <c r="F5" s="152">
        <v>0.13641803</v>
      </c>
      <c r="G5" s="151">
        <v>8.6119310000000004E-2</v>
      </c>
      <c r="H5" s="184">
        <v>89</v>
      </c>
      <c r="I5" s="184" t="s">
        <v>233</v>
      </c>
    </row>
    <row r="6" spans="1:9" ht="17.05" customHeight="1" x14ac:dyDescent="0.4">
      <c r="A6" s="149" t="s">
        <v>231</v>
      </c>
      <c r="B6" s="150">
        <v>2019</v>
      </c>
      <c r="C6" s="182">
        <v>5</v>
      </c>
      <c r="D6" s="149" t="s">
        <v>24</v>
      </c>
      <c r="E6" s="151">
        <v>0.86010903000000005</v>
      </c>
      <c r="F6" s="152">
        <v>9.5823130000000006E-2</v>
      </c>
      <c r="G6" s="151">
        <v>4.4067839999999997E-2</v>
      </c>
      <c r="H6" s="184">
        <v>89</v>
      </c>
      <c r="I6" s="184" t="s">
        <v>233</v>
      </c>
    </row>
    <row r="7" spans="1:9" ht="17.05" customHeight="1" x14ac:dyDescent="0.4">
      <c r="A7" s="149" t="s">
        <v>231</v>
      </c>
      <c r="B7" s="150">
        <v>2019</v>
      </c>
      <c r="C7" s="182">
        <v>6</v>
      </c>
      <c r="D7" s="149" t="s">
        <v>27</v>
      </c>
      <c r="E7" s="151">
        <v>0.83926219000000002</v>
      </c>
      <c r="F7" s="152">
        <v>3.9788549999999999E-2</v>
      </c>
      <c r="G7" s="151">
        <v>0.12094927</v>
      </c>
      <c r="H7" s="184">
        <v>87</v>
      </c>
      <c r="I7" s="184" t="s">
        <v>233</v>
      </c>
    </row>
    <row r="8" spans="1:9" ht="17.05" customHeight="1" x14ac:dyDescent="0.4">
      <c r="A8" s="149" t="s">
        <v>231</v>
      </c>
      <c r="B8" s="150">
        <v>2019</v>
      </c>
      <c r="C8" s="182">
        <v>7</v>
      </c>
      <c r="D8" s="149" t="s">
        <v>30</v>
      </c>
      <c r="E8" s="151">
        <v>0.99010830000000005</v>
      </c>
      <c r="F8" s="152">
        <v>0</v>
      </c>
      <c r="G8" s="151">
        <v>9.8916999999999998E-3</v>
      </c>
      <c r="H8" s="184">
        <v>89</v>
      </c>
      <c r="I8" s="184" t="s">
        <v>233</v>
      </c>
    </row>
    <row r="9" spans="1:9" ht="17.05" customHeight="1" x14ac:dyDescent="0.4">
      <c r="A9" s="149" t="s">
        <v>231</v>
      </c>
      <c r="B9" s="150">
        <v>2019</v>
      </c>
      <c r="C9" s="182">
        <v>8</v>
      </c>
      <c r="D9" s="149" t="s">
        <v>33</v>
      </c>
      <c r="E9" s="151">
        <v>0.98081784000000005</v>
      </c>
      <c r="F9" s="152">
        <v>9.2904600000000004E-3</v>
      </c>
      <c r="G9" s="151">
        <v>9.8916999999999998E-3</v>
      </c>
      <c r="H9" s="184">
        <v>89</v>
      </c>
      <c r="I9" s="184" t="s">
        <v>233</v>
      </c>
    </row>
    <row r="10" spans="1:9" ht="17.05" customHeight="1" x14ac:dyDescent="0.4">
      <c r="A10" s="149" t="s">
        <v>231</v>
      </c>
      <c r="B10" s="150">
        <v>2019</v>
      </c>
      <c r="C10" s="182">
        <v>9</v>
      </c>
      <c r="D10" s="149" t="s">
        <v>136</v>
      </c>
      <c r="E10" s="151">
        <v>0.41211789999999998</v>
      </c>
      <c r="F10" s="152">
        <v>0.1285791</v>
      </c>
      <c r="G10" s="151">
        <v>0.45930300000000002</v>
      </c>
      <c r="H10" s="184">
        <v>89</v>
      </c>
      <c r="I10" s="184">
        <v>0</v>
      </c>
    </row>
    <row r="11" spans="1:9" ht="17.05" customHeight="1" x14ac:dyDescent="0.4">
      <c r="A11" s="149" t="s">
        <v>231</v>
      </c>
      <c r="B11" s="150">
        <v>2019</v>
      </c>
      <c r="C11" s="182">
        <v>10</v>
      </c>
      <c r="D11" s="149" t="s">
        <v>234</v>
      </c>
      <c r="E11" s="151">
        <v>0.44573604999999999</v>
      </c>
      <c r="F11" s="152">
        <v>0.16864567</v>
      </c>
      <c r="G11" s="151">
        <v>0.38561827999999998</v>
      </c>
      <c r="H11" s="184">
        <v>88</v>
      </c>
      <c r="I11" s="184">
        <v>0</v>
      </c>
    </row>
    <row r="12" spans="1:9" ht="17.05" customHeight="1" x14ac:dyDescent="0.4">
      <c r="A12" s="149" t="s">
        <v>231</v>
      </c>
      <c r="B12" s="150">
        <v>2019</v>
      </c>
      <c r="C12" s="182">
        <v>11</v>
      </c>
      <c r="D12" s="149" t="s">
        <v>235</v>
      </c>
      <c r="E12" s="151">
        <v>0.57601384</v>
      </c>
      <c r="F12" s="152">
        <v>0.13143371000000001</v>
      </c>
      <c r="G12" s="151">
        <v>0.29255245000000002</v>
      </c>
      <c r="H12" s="184">
        <v>88</v>
      </c>
      <c r="I12" s="184">
        <v>0</v>
      </c>
    </row>
    <row r="13" spans="1:9" ht="17.05" customHeight="1" x14ac:dyDescent="0.4">
      <c r="A13" s="149" t="s">
        <v>231</v>
      </c>
      <c r="B13" s="150">
        <v>2019</v>
      </c>
      <c r="C13" s="182">
        <v>12</v>
      </c>
      <c r="D13" s="149" t="s">
        <v>236</v>
      </c>
      <c r="E13" s="151">
        <v>0.90058640000000001</v>
      </c>
      <c r="F13" s="152">
        <v>4.3127819999999997E-2</v>
      </c>
      <c r="G13" s="151">
        <v>5.6285769999999999E-2</v>
      </c>
      <c r="H13" s="184">
        <v>88</v>
      </c>
      <c r="I13" s="184">
        <v>0</v>
      </c>
    </row>
    <row r="14" spans="1:9" ht="17.05" customHeight="1" x14ac:dyDescent="0.4">
      <c r="A14" s="149" t="s">
        <v>231</v>
      </c>
      <c r="B14" s="150">
        <v>2019</v>
      </c>
      <c r="C14" s="182">
        <v>13</v>
      </c>
      <c r="D14" s="149" t="s">
        <v>45</v>
      </c>
      <c r="E14" s="151">
        <v>0.94435413999999995</v>
      </c>
      <c r="F14" s="152">
        <v>2.5075009999999998E-2</v>
      </c>
      <c r="G14" s="151">
        <v>3.057085E-2</v>
      </c>
      <c r="H14" s="184">
        <v>89</v>
      </c>
      <c r="I14" s="184">
        <v>0</v>
      </c>
    </row>
    <row r="15" spans="1:9" ht="35.049999999999997" customHeight="1" x14ac:dyDescent="0.4">
      <c r="A15" s="149" t="s">
        <v>231</v>
      </c>
      <c r="B15" s="150">
        <v>2019</v>
      </c>
      <c r="C15" s="182">
        <v>14</v>
      </c>
      <c r="D15" s="149" t="s">
        <v>137</v>
      </c>
      <c r="E15" s="151">
        <v>0.78065943999999998</v>
      </c>
      <c r="F15" s="152">
        <v>0.11008285</v>
      </c>
      <c r="G15" s="151">
        <v>0.10925770999999999</v>
      </c>
      <c r="H15" s="184">
        <v>89</v>
      </c>
      <c r="I15" s="184">
        <v>0</v>
      </c>
    </row>
    <row r="16" spans="1:9" ht="17.05" customHeight="1" x14ac:dyDescent="0.4">
      <c r="A16" s="149" t="s">
        <v>231</v>
      </c>
      <c r="B16" s="150">
        <v>2019</v>
      </c>
      <c r="C16" s="182">
        <v>15</v>
      </c>
      <c r="D16" s="149" t="s">
        <v>46</v>
      </c>
      <c r="E16" s="151">
        <v>0.86782771999999997</v>
      </c>
      <c r="F16" s="152">
        <v>7.5421479999999999E-2</v>
      </c>
      <c r="G16" s="151">
        <v>5.6750799999999997E-2</v>
      </c>
      <c r="H16" s="184">
        <v>85</v>
      </c>
      <c r="I16" s="184">
        <v>4</v>
      </c>
    </row>
    <row r="17" spans="1:9" ht="17.05" customHeight="1" x14ac:dyDescent="0.4">
      <c r="A17" s="149" t="s">
        <v>231</v>
      </c>
      <c r="B17" s="150">
        <v>2019</v>
      </c>
      <c r="C17" s="182">
        <v>16</v>
      </c>
      <c r="D17" s="149" t="s">
        <v>47</v>
      </c>
      <c r="E17" s="151">
        <v>0.90280378999999999</v>
      </c>
      <c r="F17" s="152">
        <v>5.1749070000000001E-2</v>
      </c>
      <c r="G17" s="151">
        <v>4.5447139999999997E-2</v>
      </c>
      <c r="H17" s="184">
        <v>87</v>
      </c>
      <c r="I17" s="184">
        <v>2</v>
      </c>
    </row>
    <row r="18" spans="1:9" ht="17.05" customHeight="1" x14ac:dyDescent="0.4">
      <c r="A18" s="149" t="s">
        <v>231</v>
      </c>
      <c r="B18" s="150">
        <v>2019</v>
      </c>
      <c r="C18" s="182">
        <v>17</v>
      </c>
      <c r="D18" s="149" t="s">
        <v>237</v>
      </c>
      <c r="E18" s="151">
        <v>0.64734064000000002</v>
      </c>
      <c r="F18" s="152">
        <v>0.17821988</v>
      </c>
      <c r="G18" s="151">
        <v>0.17443947000000001</v>
      </c>
      <c r="H18" s="184">
        <v>86</v>
      </c>
      <c r="I18" s="184">
        <v>2</v>
      </c>
    </row>
    <row r="19" spans="1:9" ht="17.05" customHeight="1" x14ac:dyDescent="0.4">
      <c r="A19" s="149" t="s">
        <v>231</v>
      </c>
      <c r="B19" s="150">
        <v>2019</v>
      </c>
      <c r="C19" s="182">
        <v>18</v>
      </c>
      <c r="D19" s="149" t="s">
        <v>49</v>
      </c>
      <c r="E19" s="151">
        <v>0.58387637999999997</v>
      </c>
      <c r="F19" s="152">
        <v>0.17964612999999999</v>
      </c>
      <c r="G19" s="151">
        <v>0.23647749000000001</v>
      </c>
      <c r="H19" s="184">
        <v>89</v>
      </c>
      <c r="I19" s="184">
        <v>0</v>
      </c>
    </row>
    <row r="20" spans="1:9" ht="35.049999999999997" customHeight="1" x14ac:dyDescent="0.4">
      <c r="A20" s="149" t="s">
        <v>231</v>
      </c>
      <c r="B20" s="150">
        <v>2019</v>
      </c>
      <c r="C20" s="182">
        <v>19</v>
      </c>
      <c r="D20" s="149" t="s">
        <v>138</v>
      </c>
      <c r="E20" s="151">
        <v>0.83452598</v>
      </c>
      <c r="F20" s="152">
        <v>0.12847565999999999</v>
      </c>
      <c r="G20" s="151">
        <v>3.6998360000000001E-2</v>
      </c>
      <c r="H20" s="184">
        <v>82</v>
      </c>
      <c r="I20" s="184">
        <v>7</v>
      </c>
    </row>
    <row r="21" spans="1:9" ht="17.05" customHeight="1" x14ac:dyDescent="0.4">
      <c r="A21" s="149" t="s">
        <v>231</v>
      </c>
      <c r="B21" s="150">
        <v>2019</v>
      </c>
      <c r="C21" s="182">
        <v>20</v>
      </c>
      <c r="D21" s="149" t="s">
        <v>238</v>
      </c>
      <c r="E21" s="151">
        <v>0.90774568</v>
      </c>
      <c r="F21" s="152">
        <v>2.3735840000000001E-2</v>
      </c>
      <c r="G21" s="151">
        <v>6.8518480000000007E-2</v>
      </c>
      <c r="H21" s="184">
        <v>89</v>
      </c>
      <c r="I21" s="184" t="s">
        <v>233</v>
      </c>
    </row>
    <row r="22" spans="1:9" ht="17.05" customHeight="1" x14ac:dyDescent="0.4">
      <c r="A22" s="149" t="s">
        <v>231</v>
      </c>
      <c r="B22" s="150">
        <v>2019</v>
      </c>
      <c r="C22" s="182">
        <v>21</v>
      </c>
      <c r="D22" s="149" t="s">
        <v>51</v>
      </c>
      <c r="E22" s="151">
        <v>0.74462561000000005</v>
      </c>
      <c r="F22" s="152">
        <v>0.15063758999999999</v>
      </c>
      <c r="G22" s="151">
        <v>0.1047368</v>
      </c>
      <c r="H22" s="184">
        <v>87</v>
      </c>
      <c r="I22" s="184">
        <v>1</v>
      </c>
    </row>
    <row r="23" spans="1:9" ht="17.05" customHeight="1" x14ac:dyDescent="0.4">
      <c r="A23" s="149" t="s">
        <v>231</v>
      </c>
      <c r="B23" s="150">
        <v>2019</v>
      </c>
      <c r="C23" s="182">
        <v>22</v>
      </c>
      <c r="D23" s="149" t="s">
        <v>52</v>
      </c>
      <c r="E23" s="151">
        <v>0.60106278999999996</v>
      </c>
      <c r="F23" s="152">
        <v>0.23606087000000001</v>
      </c>
      <c r="G23" s="151">
        <v>0.16287634000000001</v>
      </c>
      <c r="H23" s="184">
        <v>85</v>
      </c>
      <c r="I23" s="184">
        <v>3</v>
      </c>
    </row>
    <row r="24" spans="1:9" ht="17.05" customHeight="1" x14ac:dyDescent="0.4">
      <c r="A24" s="149" t="s">
        <v>231</v>
      </c>
      <c r="B24" s="150">
        <v>2019</v>
      </c>
      <c r="C24" s="182">
        <v>23</v>
      </c>
      <c r="D24" s="149" t="s">
        <v>53</v>
      </c>
      <c r="E24" s="151">
        <v>0.53630754000000003</v>
      </c>
      <c r="F24" s="152">
        <v>0.27426331999999998</v>
      </c>
      <c r="G24" s="151">
        <v>0.18942914</v>
      </c>
      <c r="H24" s="184">
        <v>73</v>
      </c>
      <c r="I24" s="184">
        <v>16</v>
      </c>
    </row>
    <row r="25" spans="1:9" ht="17.05" customHeight="1" x14ac:dyDescent="0.4">
      <c r="A25" s="149" t="s">
        <v>231</v>
      </c>
      <c r="B25" s="150">
        <v>2019</v>
      </c>
      <c r="C25" s="182">
        <v>24</v>
      </c>
      <c r="D25" s="149" t="s">
        <v>239</v>
      </c>
      <c r="E25" s="151">
        <v>0.49723926000000002</v>
      </c>
      <c r="F25" s="152">
        <v>0.25810991</v>
      </c>
      <c r="G25" s="151">
        <v>0.24465083000000001</v>
      </c>
      <c r="H25" s="184">
        <v>80</v>
      </c>
      <c r="I25" s="184">
        <v>9</v>
      </c>
    </row>
    <row r="26" spans="1:9" ht="17.05" customHeight="1" x14ac:dyDescent="0.4">
      <c r="A26" s="149" t="s">
        <v>231</v>
      </c>
      <c r="B26" s="150">
        <v>2019</v>
      </c>
      <c r="C26" s="182">
        <v>25</v>
      </c>
      <c r="D26" s="149" t="s">
        <v>55</v>
      </c>
      <c r="E26" s="151">
        <v>0.61869434000000001</v>
      </c>
      <c r="F26" s="152">
        <v>0.2350187</v>
      </c>
      <c r="G26" s="151">
        <v>0.14628696999999999</v>
      </c>
      <c r="H26" s="184">
        <v>81</v>
      </c>
      <c r="I26" s="184">
        <v>8</v>
      </c>
    </row>
    <row r="27" spans="1:9" ht="17.05" customHeight="1" x14ac:dyDescent="0.4">
      <c r="A27" s="149" t="s">
        <v>231</v>
      </c>
      <c r="B27" s="150">
        <v>2019</v>
      </c>
      <c r="C27" s="182">
        <v>26</v>
      </c>
      <c r="D27" s="149" t="s">
        <v>56</v>
      </c>
      <c r="E27" s="151">
        <v>0.96652780999999999</v>
      </c>
      <c r="F27" s="152">
        <v>1.279305E-2</v>
      </c>
      <c r="G27" s="151">
        <v>2.0679139999999999E-2</v>
      </c>
      <c r="H27" s="184">
        <v>89</v>
      </c>
      <c r="I27" s="184">
        <v>0</v>
      </c>
    </row>
    <row r="28" spans="1:9" ht="17.05" customHeight="1" x14ac:dyDescent="0.4">
      <c r="A28" s="149" t="s">
        <v>231</v>
      </c>
      <c r="B28" s="150">
        <v>2019</v>
      </c>
      <c r="C28" s="182">
        <v>27</v>
      </c>
      <c r="D28" s="149" t="s">
        <v>57</v>
      </c>
      <c r="E28" s="151">
        <v>0.78084560000000003</v>
      </c>
      <c r="F28" s="152">
        <v>0.15688928999999999</v>
      </c>
      <c r="G28" s="151">
        <v>6.2265109999999999E-2</v>
      </c>
      <c r="H28" s="184">
        <v>85</v>
      </c>
      <c r="I28" s="184">
        <v>3</v>
      </c>
    </row>
    <row r="29" spans="1:9" ht="17.05" customHeight="1" x14ac:dyDescent="0.4">
      <c r="A29" s="149" t="s">
        <v>240</v>
      </c>
      <c r="B29" s="150">
        <v>2019</v>
      </c>
      <c r="C29" s="182">
        <v>28</v>
      </c>
      <c r="D29" s="149" t="s">
        <v>58</v>
      </c>
      <c r="E29" s="151">
        <v>0.95868419000000005</v>
      </c>
      <c r="F29" s="152">
        <v>3.1424109999999998E-2</v>
      </c>
      <c r="G29" s="151">
        <v>9.8916999999999998E-3</v>
      </c>
      <c r="H29" s="184">
        <v>89</v>
      </c>
      <c r="I29" s="184" t="s">
        <v>233</v>
      </c>
    </row>
    <row r="30" spans="1:9" ht="35.049999999999997" customHeight="1" x14ac:dyDescent="0.4">
      <c r="A30" s="149" t="s">
        <v>231</v>
      </c>
      <c r="B30" s="150">
        <v>2019</v>
      </c>
      <c r="C30" s="182">
        <v>29</v>
      </c>
      <c r="D30" s="149" t="s">
        <v>241</v>
      </c>
      <c r="E30" s="151">
        <v>0.96927379999999996</v>
      </c>
      <c r="F30" s="152">
        <v>9.8916999999999998E-3</v>
      </c>
      <c r="G30" s="151">
        <v>2.0834499999999999E-2</v>
      </c>
      <c r="H30" s="184">
        <v>89</v>
      </c>
      <c r="I30" s="184">
        <v>0</v>
      </c>
    </row>
    <row r="31" spans="1:9" ht="17.05" customHeight="1" x14ac:dyDescent="0.4">
      <c r="A31" s="149" t="s">
        <v>231</v>
      </c>
      <c r="B31" s="150">
        <v>2019</v>
      </c>
      <c r="C31" s="182">
        <v>30</v>
      </c>
      <c r="D31" s="149" t="s">
        <v>60</v>
      </c>
      <c r="E31" s="151">
        <v>0.65797066000000004</v>
      </c>
      <c r="F31" s="152">
        <v>0.11807792</v>
      </c>
      <c r="G31" s="151">
        <v>0.22395142000000001</v>
      </c>
      <c r="H31" s="184">
        <v>85</v>
      </c>
      <c r="I31" s="184">
        <v>1</v>
      </c>
    </row>
    <row r="32" spans="1:9" ht="17.05" customHeight="1" x14ac:dyDescent="0.4">
      <c r="A32" s="149" t="s">
        <v>231</v>
      </c>
      <c r="B32" s="150">
        <v>2019</v>
      </c>
      <c r="C32" s="182">
        <v>31</v>
      </c>
      <c r="D32" s="149" t="s">
        <v>61</v>
      </c>
      <c r="E32" s="151">
        <v>0.73807122000000003</v>
      </c>
      <c r="F32" s="152">
        <v>9.7392010000000001E-2</v>
      </c>
      <c r="G32" s="151">
        <v>0.16453677</v>
      </c>
      <c r="H32" s="184">
        <v>86</v>
      </c>
      <c r="I32" s="184">
        <v>1</v>
      </c>
    </row>
    <row r="33" spans="1:9" ht="17.05" customHeight="1" x14ac:dyDescent="0.4">
      <c r="A33" s="149" t="s">
        <v>231</v>
      </c>
      <c r="B33" s="150">
        <v>2019</v>
      </c>
      <c r="C33" s="182">
        <v>32</v>
      </c>
      <c r="D33" s="149" t="s">
        <v>62</v>
      </c>
      <c r="E33" s="151">
        <v>0.55773704999999996</v>
      </c>
      <c r="F33" s="152">
        <v>0.21476213</v>
      </c>
      <c r="G33" s="151">
        <v>0.22750081999999999</v>
      </c>
      <c r="H33" s="184">
        <v>84</v>
      </c>
      <c r="I33" s="184">
        <v>1</v>
      </c>
    </row>
    <row r="34" spans="1:9" ht="17.05" customHeight="1" x14ac:dyDescent="0.4">
      <c r="A34" s="149" t="s">
        <v>231</v>
      </c>
      <c r="B34" s="150">
        <v>2019</v>
      </c>
      <c r="C34" s="182">
        <v>33</v>
      </c>
      <c r="D34" s="149" t="s">
        <v>63</v>
      </c>
      <c r="E34" s="151">
        <v>0.39586422999999998</v>
      </c>
      <c r="F34" s="152">
        <v>0.32005069000000003</v>
      </c>
      <c r="G34" s="151">
        <v>0.28408507999999999</v>
      </c>
      <c r="H34" s="184">
        <v>76</v>
      </c>
      <c r="I34" s="184">
        <v>11</v>
      </c>
    </row>
    <row r="35" spans="1:9" ht="35.049999999999997" customHeight="1" x14ac:dyDescent="0.4">
      <c r="A35" s="149" t="s">
        <v>231</v>
      </c>
      <c r="B35" s="150">
        <v>2019</v>
      </c>
      <c r="C35" s="182">
        <v>34</v>
      </c>
      <c r="D35" s="149" t="s">
        <v>139</v>
      </c>
      <c r="E35" s="151">
        <v>0.58625271999999995</v>
      </c>
      <c r="F35" s="152">
        <v>0.27698641000000002</v>
      </c>
      <c r="G35" s="151">
        <v>0.13676087000000001</v>
      </c>
      <c r="H35" s="184">
        <v>78</v>
      </c>
      <c r="I35" s="184">
        <v>9</v>
      </c>
    </row>
    <row r="36" spans="1:9" ht="17.05" customHeight="1" x14ac:dyDescent="0.4">
      <c r="A36" s="149" t="s">
        <v>231</v>
      </c>
      <c r="B36" s="150">
        <v>2019</v>
      </c>
      <c r="C36" s="182">
        <v>35</v>
      </c>
      <c r="D36" s="149" t="s">
        <v>64</v>
      </c>
      <c r="E36" s="151">
        <v>0.83118981000000003</v>
      </c>
      <c r="F36" s="152">
        <v>9.7451129999999997E-2</v>
      </c>
      <c r="G36" s="151">
        <v>7.1359060000000002E-2</v>
      </c>
      <c r="H36" s="184">
        <v>85</v>
      </c>
      <c r="I36" s="184">
        <v>1</v>
      </c>
    </row>
    <row r="37" spans="1:9" ht="17.05" customHeight="1" x14ac:dyDescent="0.4">
      <c r="A37" s="149" t="s">
        <v>231</v>
      </c>
      <c r="B37" s="150">
        <v>2019</v>
      </c>
      <c r="C37" s="182">
        <v>36</v>
      </c>
      <c r="D37" s="149" t="s">
        <v>65</v>
      </c>
      <c r="E37" s="151">
        <v>0.83312717000000003</v>
      </c>
      <c r="F37" s="152">
        <v>0.10128753</v>
      </c>
      <c r="G37" s="151">
        <v>6.5585299999999999E-2</v>
      </c>
      <c r="H37" s="184">
        <v>87</v>
      </c>
      <c r="I37" s="184">
        <v>0</v>
      </c>
    </row>
    <row r="38" spans="1:9" ht="35.049999999999997" customHeight="1" x14ac:dyDescent="0.4">
      <c r="A38" s="149" t="s">
        <v>231</v>
      </c>
      <c r="B38" s="150">
        <v>2019</v>
      </c>
      <c r="C38" s="182">
        <v>37</v>
      </c>
      <c r="D38" s="149" t="s">
        <v>66</v>
      </c>
      <c r="E38" s="151">
        <v>0.66761521000000001</v>
      </c>
      <c r="F38" s="152">
        <v>0.17202245999999999</v>
      </c>
      <c r="G38" s="151">
        <v>0.16036233999999999</v>
      </c>
      <c r="H38" s="184">
        <v>86</v>
      </c>
      <c r="I38" s="184">
        <v>1</v>
      </c>
    </row>
    <row r="39" spans="1:9" ht="53.05" customHeight="1" x14ac:dyDescent="0.4">
      <c r="A39" s="149" t="s">
        <v>231</v>
      </c>
      <c r="B39" s="150">
        <v>2019</v>
      </c>
      <c r="C39" s="182">
        <v>38</v>
      </c>
      <c r="D39" s="149" t="s">
        <v>140</v>
      </c>
      <c r="E39" s="151">
        <v>0.72462126999999998</v>
      </c>
      <c r="F39" s="152">
        <v>0.15696392000000001</v>
      </c>
      <c r="G39" s="151">
        <v>0.11841482</v>
      </c>
      <c r="H39" s="184">
        <v>85</v>
      </c>
      <c r="I39" s="184">
        <v>2</v>
      </c>
    </row>
    <row r="40" spans="1:9" ht="17.05" customHeight="1" x14ac:dyDescent="0.4">
      <c r="A40" s="149" t="s">
        <v>231</v>
      </c>
      <c r="B40" s="150">
        <v>2019</v>
      </c>
      <c r="C40" s="182">
        <v>39</v>
      </c>
      <c r="D40" s="149" t="s">
        <v>67</v>
      </c>
      <c r="E40" s="151">
        <v>0.79303509999999999</v>
      </c>
      <c r="F40" s="152">
        <v>0.11430195</v>
      </c>
      <c r="G40" s="151">
        <v>9.2662949999999994E-2</v>
      </c>
      <c r="H40" s="184">
        <v>85</v>
      </c>
      <c r="I40" s="184">
        <v>2</v>
      </c>
    </row>
    <row r="41" spans="1:9" ht="17.05" customHeight="1" x14ac:dyDescent="0.4">
      <c r="A41" s="149" t="s">
        <v>231</v>
      </c>
      <c r="B41" s="150">
        <v>2019</v>
      </c>
      <c r="C41" s="182">
        <v>40</v>
      </c>
      <c r="D41" s="149" t="s">
        <v>242</v>
      </c>
      <c r="E41" s="151">
        <v>0.78049331</v>
      </c>
      <c r="F41" s="152">
        <v>8.3685510000000005E-2</v>
      </c>
      <c r="G41" s="151">
        <v>0.13582118000000001</v>
      </c>
      <c r="H41" s="184">
        <v>87</v>
      </c>
      <c r="I41" s="184" t="s">
        <v>233</v>
      </c>
    </row>
    <row r="42" spans="1:9" ht="17.05" customHeight="1" x14ac:dyDescent="0.4">
      <c r="A42" s="149" t="s">
        <v>231</v>
      </c>
      <c r="B42" s="150">
        <v>2019</v>
      </c>
      <c r="C42" s="182">
        <v>41</v>
      </c>
      <c r="D42" s="149" t="s">
        <v>243</v>
      </c>
      <c r="E42" s="151">
        <v>0.58203994999999997</v>
      </c>
      <c r="F42" s="152">
        <v>0.19047309000000001</v>
      </c>
      <c r="G42" s="151">
        <v>0.22748695999999999</v>
      </c>
      <c r="H42" s="184">
        <v>80</v>
      </c>
      <c r="I42" s="184">
        <v>8</v>
      </c>
    </row>
    <row r="43" spans="1:9" ht="17.05" customHeight="1" x14ac:dyDescent="0.4">
      <c r="A43" s="149" t="s">
        <v>231</v>
      </c>
      <c r="B43" s="150">
        <v>2019</v>
      </c>
      <c r="C43" s="182">
        <v>42</v>
      </c>
      <c r="D43" s="149" t="s">
        <v>70</v>
      </c>
      <c r="E43" s="151">
        <v>0.95341586</v>
      </c>
      <c r="F43" s="152">
        <v>0</v>
      </c>
      <c r="G43" s="151">
        <v>4.6584140000000003E-2</v>
      </c>
      <c r="H43" s="184">
        <v>87</v>
      </c>
      <c r="I43" s="184">
        <v>0</v>
      </c>
    </row>
    <row r="44" spans="1:9" ht="17.05" customHeight="1" x14ac:dyDescent="0.4">
      <c r="A44" s="149" t="s">
        <v>231</v>
      </c>
      <c r="B44" s="150">
        <v>2019</v>
      </c>
      <c r="C44" s="182">
        <v>43</v>
      </c>
      <c r="D44" s="149" t="s">
        <v>71</v>
      </c>
      <c r="E44" s="151">
        <v>0.73415713000000005</v>
      </c>
      <c r="F44" s="152">
        <v>0.16877075999999999</v>
      </c>
      <c r="G44" s="151">
        <v>9.7072099999999995E-2</v>
      </c>
      <c r="H44" s="184">
        <v>87</v>
      </c>
      <c r="I44" s="184">
        <v>0</v>
      </c>
    </row>
    <row r="45" spans="1:9" ht="17.05" customHeight="1" x14ac:dyDescent="0.4">
      <c r="A45" s="149" t="s">
        <v>231</v>
      </c>
      <c r="B45" s="150">
        <v>2019</v>
      </c>
      <c r="C45" s="182">
        <v>44</v>
      </c>
      <c r="D45" s="149" t="s">
        <v>72</v>
      </c>
      <c r="E45" s="151">
        <v>0.82573912000000005</v>
      </c>
      <c r="F45" s="152">
        <v>8.4676009999999996E-2</v>
      </c>
      <c r="G45" s="151">
        <v>8.9584869999999997E-2</v>
      </c>
      <c r="H45" s="184">
        <v>85</v>
      </c>
      <c r="I45" s="184">
        <v>2</v>
      </c>
    </row>
    <row r="46" spans="1:9" ht="17.05" customHeight="1" x14ac:dyDescent="0.4">
      <c r="A46" s="149" t="s">
        <v>231</v>
      </c>
      <c r="B46" s="150">
        <v>2019</v>
      </c>
      <c r="C46" s="182">
        <v>45</v>
      </c>
      <c r="D46" s="149" t="s">
        <v>73</v>
      </c>
      <c r="E46" s="151">
        <v>0.77877622000000002</v>
      </c>
      <c r="F46" s="152">
        <v>0.15459152000000001</v>
      </c>
      <c r="G46" s="151">
        <v>6.6632269999999993E-2</v>
      </c>
      <c r="H46" s="184">
        <v>83</v>
      </c>
      <c r="I46" s="184">
        <v>4</v>
      </c>
    </row>
    <row r="47" spans="1:9" ht="17.05" customHeight="1" x14ac:dyDescent="0.4">
      <c r="A47" s="149" t="s">
        <v>231</v>
      </c>
      <c r="B47" s="150">
        <v>2019</v>
      </c>
      <c r="C47" s="182">
        <v>46</v>
      </c>
      <c r="D47" s="149" t="s">
        <v>74</v>
      </c>
      <c r="E47" s="151">
        <v>0.78320073000000001</v>
      </c>
      <c r="F47" s="152">
        <v>0.11452488</v>
      </c>
      <c r="G47" s="151">
        <v>0.10227439000000001</v>
      </c>
      <c r="H47" s="184">
        <v>87</v>
      </c>
      <c r="I47" s="184">
        <v>0</v>
      </c>
    </row>
    <row r="48" spans="1:9" ht="17.05" customHeight="1" x14ac:dyDescent="0.4">
      <c r="A48" s="149" t="s">
        <v>231</v>
      </c>
      <c r="B48" s="150">
        <v>2019</v>
      </c>
      <c r="C48" s="182">
        <v>47</v>
      </c>
      <c r="D48" s="149" t="s">
        <v>75</v>
      </c>
      <c r="E48" s="151">
        <v>0.82386557999999999</v>
      </c>
      <c r="F48" s="152">
        <v>9.6472409999999995E-2</v>
      </c>
      <c r="G48" s="151">
        <v>7.9662010000000005E-2</v>
      </c>
      <c r="H48" s="184">
        <v>87</v>
      </c>
      <c r="I48" s="184">
        <v>0</v>
      </c>
    </row>
    <row r="49" spans="1:9" ht="17.05" customHeight="1" x14ac:dyDescent="0.4">
      <c r="A49" s="149" t="s">
        <v>231</v>
      </c>
      <c r="B49" s="150">
        <v>2019</v>
      </c>
      <c r="C49" s="182">
        <v>48</v>
      </c>
      <c r="D49" s="149" t="s">
        <v>76</v>
      </c>
      <c r="E49" s="151">
        <v>0.92067487999999997</v>
      </c>
      <c r="F49" s="152">
        <v>3.6327449999999997E-2</v>
      </c>
      <c r="G49" s="151">
        <v>4.299766E-2</v>
      </c>
      <c r="H49" s="184">
        <v>87</v>
      </c>
      <c r="I49" s="184" t="s">
        <v>233</v>
      </c>
    </row>
    <row r="50" spans="1:9" ht="17.05" customHeight="1" x14ac:dyDescent="0.4">
      <c r="A50" s="149" t="s">
        <v>231</v>
      </c>
      <c r="B50" s="150">
        <v>2019</v>
      </c>
      <c r="C50" s="182">
        <v>49</v>
      </c>
      <c r="D50" s="149" t="s">
        <v>77</v>
      </c>
      <c r="E50" s="151">
        <v>0.92426136000000003</v>
      </c>
      <c r="F50" s="152">
        <v>3.0230759999999999E-2</v>
      </c>
      <c r="G50" s="151">
        <v>4.5507880000000001E-2</v>
      </c>
      <c r="H50" s="184">
        <v>87</v>
      </c>
      <c r="I50" s="184" t="s">
        <v>233</v>
      </c>
    </row>
    <row r="51" spans="1:9" ht="17.05" customHeight="1" x14ac:dyDescent="0.4">
      <c r="A51" s="149" t="s">
        <v>231</v>
      </c>
      <c r="B51" s="150">
        <v>2019</v>
      </c>
      <c r="C51" s="182">
        <v>50</v>
      </c>
      <c r="D51" s="149" t="s">
        <v>78</v>
      </c>
      <c r="E51" s="151">
        <v>0.91775501000000004</v>
      </c>
      <c r="F51" s="152">
        <v>2.2976699999999999E-2</v>
      </c>
      <c r="G51" s="151">
        <v>5.9268300000000003E-2</v>
      </c>
      <c r="H51" s="184">
        <v>86</v>
      </c>
      <c r="I51" s="184" t="s">
        <v>233</v>
      </c>
    </row>
    <row r="52" spans="1:9" ht="17.05" customHeight="1" x14ac:dyDescent="0.4">
      <c r="A52" s="149" t="s">
        <v>231</v>
      </c>
      <c r="B52" s="150">
        <v>2019</v>
      </c>
      <c r="C52" s="182">
        <v>51</v>
      </c>
      <c r="D52" s="149" t="s">
        <v>79</v>
      </c>
      <c r="E52" s="151">
        <v>0.85039737999999998</v>
      </c>
      <c r="F52" s="152">
        <v>9.4581789999999999E-2</v>
      </c>
      <c r="G52" s="151">
        <v>5.502083E-2</v>
      </c>
      <c r="H52" s="184">
        <v>87</v>
      </c>
      <c r="I52" s="184" t="s">
        <v>233</v>
      </c>
    </row>
    <row r="53" spans="1:9" ht="17.05" customHeight="1" x14ac:dyDescent="0.4">
      <c r="A53" s="149" t="s">
        <v>240</v>
      </c>
      <c r="B53" s="150">
        <v>2019</v>
      </c>
      <c r="C53" s="182">
        <v>52</v>
      </c>
      <c r="D53" s="149" t="s">
        <v>80</v>
      </c>
      <c r="E53" s="151">
        <v>0.87621662</v>
      </c>
      <c r="F53" s="152">
        <v>7.786216E-2</v>
      </c>
      <c r="G53" s="151">
        <v>4.5921219999999999E-2</v>
      </c>
      <c r="H53" s="184">
        <v>88</v>
      </c>
      <c r="I53" s="184" t="s">
        <v>233</v>
      </c>
    </row>
    <row r="54" spans="1:9" ht="35.049999999999997" customHeight="1" x14ac:dyDescent="0.4">
      <c r="A54" s="149" t="s">
        <v>231</v>
      </c>
      <c r="B54" s="150">
        <v>2019</v>
      </c>
      <c r="C54" s="182">
        <v>53</v>
      </c>
      <c r="D54" s="149" t="s">
        <v>81</v>
      </c>
      <c r="E54" s="151">
        <v>0.63038959000000006</v>
      </c>
      <c r="F54" s="152">
        <v>0.15078868000000001</v>
      </c>
      <c r="G54" s="151">
        <v>0.21882172999999999</v>
      </c>
      <c r="H54" s="184">
        <v>87</v>
      </c>
      <c r="I54" s="184">
        <v>0</v>
      </c>
    </row>
    <row r="55" spans="1:9" ht="17.05" customHeight="1" x14ac:dyDescent="0.4">
      <c r="A55" s="149" t="s">
        <v>231</v>
      </c>
      <c r="B55" s="150">
        <v>2019</v>
      </c>
      <c r="C55" s="182">
        <v>54</v>
      </c>
      <c r="D55" s="149" t="s">
        <v>82</v>
      </c>
      <c r="E55" s="151">
        <v>0.71562249</v>
      </c>
      <c r="F55" s="152">
        <v>0.17143694000000001</v>
      </c>
      <c r="G55" s="151">
        <v>0.11294057</v>
      </c>
      <c r="H55" s="184">
        <v>85</v>
      </c>
      <c r="I55" s="184">
        <v>1</v>
      </c>
    </row>
    <row r="56" spans="1:9" ht="17.05" customHeight="1" x14ac:dyDescent="0.4">
      <c r="A56" s="149" t="s">
        <v>231</v>
      </c>
      <c r="B56" s="150">
        <v>2019</v>
      </c>
      <c r="C56" s="182">
        <v>55</v>
      </c>
      <c r="D56" s="149" t="s">
        <v>83</v>
      </c>
      <c r="E56" s="151">
        <v>0.81283711999999997</v>
      </c>
      <c r="F56" s="152">
        <v>0.10171620000000001</v>
      </c>
      <c r="G56" s="151">
        <v>8.5446679999999997E-2</v>
      </c>
      <c r="H56" s="184">
        <v>84</v>
      </c>
      <c r="I56" s="184">
        <v>2</v>
      </c>
    </row>
    <row r="57" spans="1:9" ht="17.05" customHeight="1" x14ac:dyDescent="0.4">
      <c r="A57" s="149" t="s">
        <v>231</v>
      </c>
      <c r="B57" s="150">
        <v>2019</v>
      </c>
      <c r="C57" s="182">
        <v>56</v>
      </c>
      <c r="D57" s="149" t="s">
        <v>244</v>
      </c>
      <c r="E57" s="151">
        <v>0.77998849999999997</v>
      </c>
      <c r="F57" s="152">
        <v>0.12354224</v>
      </c>
      <c r="G57" s="151">
        <v>9.6469250000000006E-2</v>
      </c>
      <c r="H57" s="184">
        <v>86</v>
      </c>
      <c r="I57" s="184">
        <v>1</v>
      </c>
    </row>
    <row r="58" spans="1:9" ht="35.049999999999997" customHeight="1" x14ac:dyDescent="0.4">
      <c r="A58" s="149" t="s">
        <v>231</v>
      </c>
      <c r="B58" s="150">
        <v>2019</v>
      </c>
      <c r="C58" s="182">
        <v>57</v>
      </c>
      <c r="D58" s="149" t="s">
        <v>85</v>
      </c>
      <c r="E58" s="151">
        <v>0.80303804999999995</v>
      </c>
      <c r="F58" s="152">
        <v>0.11060946000000001</v>
      </c>
      <c r="G58" s="151">
        <v>8.6352490000000004E-2</v>
      </c>
      <c r="H58" s="184">
        <v>85</v>
      </c>
      <c r="I58" s="184">
        <v>2</v>
      </c>
    </row>
    <row r="59" spans="1:9" ht="35.049999999999997" customHeight="1" x14ac:dyDescent="0.4">
      <c r="A59" s="149" t="s">
        <v>231</v>
      </c>
      <c r="B59" s="150">
        <v>2019</v>
      </c>
      <c r="C59" s="182">
        <v>58</v>
      </c>
      <c r="D59" s="149" t="s">
        <v>141</v>
      </c>
      <c r="E59" s="151">
        <v>0.67770717000000003</v>
      </c>
      <c r="F59" s="152">
        <v>0.16708469000000001</v>
      </c>
      <c r="G59" s="151">
        <v>0.15520814999999999</v>
      </c>
      <c r="H59" s="184">
        <v>84</v>
      </c>
      <c r="I59" s="184">
        <v>3</v>
      </c>
    </row>
    <row r="60" spans="1:9" ht="17.05" customHeight="1" x14ac:dyDescent="0.4">
      <c r="A60" s="149" t="s">
        <v>231</v>
      </c>
      <c r="B60" s="150">
        <v>2019</v>
      </c>
      <c r="C60" s="182">
        <v>59</v>
      </c>
      <c r="D60" s="149" t="s">
        <v>86</v>
      </c>
      <c r="E60" s="151">
        <v>0.68300512999999996</v>
      </c>
      <c r="F60" s="152">
        <v>0.19410812</v>
      </c>
      <c r="G60" s="151">
        <v>0.12288675</v>
      </c>
      <c r="H60" s="184">
        <v>85</v>
      </c>
      <c r="I60" s="184">
        <v>2</v>
      </c>
    </row>
    <row r="61" spans="1:9" ht="35.049999999999997" customHeight="1" x14ac:dyDescent="0.4">
      <c r="A61" s="149" t="s">
        <v>240</v>
      </c>
      <c r="B61" s="150">
        <v>2019</v>
      </c>
      <c r="C61" s="182">
        <v>60</v>
      </c>
      <c r="D61" s="149" t="s">
        <v>87</v>
      </c>
      <c r="E61" s="151">
        <v>0.73753776000000004</v>
      </c>
      <c r="F61" s="152">
        <v>0.1640461</v>
      </c>
      <c r="G61" s="151">
        <v>9.8416139999999999E-2</v>
      </c>
      <c r="H61" s="184">
        <v>87</v>
      </c>
      <c r="I61" s="184">
        <v>0</v>
      </c>
    </row>
    <row r="62" spans="1:9" ht="17.05" customHeight="1" x14ac:dyDescent="0.4">
      <c r="A62" s="149" t="s">
        <v>231</v>
      </c>
      <c r="B62" s="150">
        <v>2019</v>
      </c>
      <c r="C62" s="182">
        <v>61</v>
      </c>
      <c r="D62" s="149" t="s">
        <v>88</v>
      </c>
      <c r="E62" s="151">
        <v>0.71597074000000005</v>
      </c>
      <c r="F62" s="152">
        <v>0.14312322999999999</v>
      </c>
      <c r="G62" s="151">
        <v>0.14090604000000001</v>
      </c>
      <c r="H62" s="184">
        <v>87</v>
      </c>
      <c r="I62" s="184">
        <v>0</v>
      </c>
    </row>
    <row r="63" spans="1:9" ht="17.05" customHeight="1" x14ac:dyDescent="0.4">
      <c r="A63" s="149" t="s">
        <v>231</v>
      </c>
      <c r="B63" s="150">
        <v>2019</v>
      </c>
      <c r="C63" s="182">
        <v>62</v>
      </c>
      <c r="D63" s="149" t="s">
        <v>171</v>
      </c>
      <c r="E63" s="151">
        <v>0.70852583999999996</v>
      </c>
      <c r="F63" s="152">
        <v>0.14162838999999999</v>
      </c>
      <c r="G63" s="151">
        <v>0.14984575999999999</v>
      </c>
      <c r="H63" s="184">
        <v>86</v>
      </c>
      <c r="I63" s="184">
        <v>2</v>
      </c>
    </row>
    <row r="64" spans="1:9" ht="35.049999999999997" customHeight="1" x14ac:dyDescent="0.4">
      <c r="A64" s="149" t="s">
        <v>245</v>
      </c>
      <c r="B64" s="150">
        <v>2019</v>
      </c>
      <c r="C64" s="182">
        <v>63</v>
      </c>
      <c r="D64" s="149" t="s">
        <v>246</v>
      </c>
      <c r="E64" s="151">
        <v>0.55797368999999997</v>
      </c>
      <c r="F64" s="152">
        <v>0.16614824</v>
      </c>
      <c r="G64" s="151">
        <v>0.27587806999999998</v>
      </c>
      <c r="H64" s="184">
        <v>87</v>
      </c>
      <c r="I64" s="184" t="s">
        <v>233</v>
      </c>
    </row>
    <row r="65" spans="1:9" ht="35.049999999999997" customHeight="1" x14ac:dyDescent="0.4">
      <c r="A65" s="149" t="s">
        <v>245</v>
      </c>
      <c r="B65" s="150">
        <v>2019</v>
      </c>
      <c r="C65" s="182">
        <v>64</v>
      </c>
      <c r="D65" s="149" t="s">
        <v>247</v>
      </c>
      <c r="E65" s="151">
        <v>0.69228272999999996</v>
      </c>
      <c r="F65" s="152">
        <v>0.15704735</v>
      </c>
      <c r="G65" s="151">
        <v>0.15066993000000001</v>
      </c>
      <c r="H65" s="184">
        <v>87</v>
      </c>
      <c r="I65" s="184" t="s">
        <v>233</v>
      </c>
    </row>
    <row r="66" spans="1:9" ht="35.049999999999997" customHeight="1" x14ac:dyDescent="0.4">
      <c r="A66" s="149" t="s">
        <v>245</v>
      </c>
      <c r="B66" s="150">
        <v>2019</v>
      </c>
      <c r="C66" s="182">
        <v>65</v>
      </c>
      <c r="D66" s="149" t="s">
        <v>248</v>
      </c>
      <c r="E66" s="151">
        <v>0.59905337000000003</v>
      </c>
      <c r="F66" s="152">
        <v>0.20825958</v>
      </c>
      <c r="G66" s="151">
        <v>0.19268705999999999</v>
      </c>
      <c r="H66" s="184">
        <v>87</v>
      </c>
      <c r="I66" s="184" t="s">
        <v>233</v>
      </c>
    </row>
    <row r="67" spans="1:9" ht="35.049999999999997" customHeight="1" x14ac:dyDescent="0.4">
      <c r="A67" s="149" t="s">
        <v>245</v>
      </c>
      <c r="B67" s="150">
        <v>2019</v>
      </c>
      <c r="C67" s="182">
        <v>66</v>
      </c>
      <c r="D67" s="149" t="s">
        <v>91</v>
      </c>
      <c r="E67" s="151">
        <v>0.58838362</v>
      </c>
      <c r="F67" s="152">
        <v>0.16692831999999999</v>
      </c>
      <c r="G67" s="151">
        <v>0.24468806000000001</v>
      </c>
      <c r="H67" s="184">
        <v>87</v>
      </c>
      <c r="I67" s="184" t="s">
        <v>233</v>
      </c>
    </row>
    <row r="68" spans="1:9" ht="35.049999999999997" customHeight="1" x14ac:dyDescent="0.4">
      <c r="A68" s="149" t="s">
        <v>245</v>
      </c>
      <c r="B68" s="150">
        <v>2019</v>
      </c>
      <c r="C68" s="182">
        <v>67</v>
      </c>
      <c r="D68" s="149" t="s">
        <v>92</v>
      </c>
      <c r="E68" s="151">
        <v>0.43558359000000002</v>
      </c>
      <c r="F68" s="152">
        <v>0.23882315000000001</v>
      </c>
      <c r="G68" s="151">
        <v>0.32559326999999999</v>
      </c>
      <c r="H68" s="184">
        <v>86</v>
      </c>
      <c r="I68" s="184" t="s">
        <v>233</v>
      </c>
    </row>
    <row r="69" spans="1:9" ht="35.049999999999997" customHeight="1" x14ac:dyDescent="0.4">
      <c r="A69" s="149" t="s">
        <v>245</v>
      </c>
      <c r="B69" s="150">
        <v>2019</v>
      </c>
      <c r="C69" s="182">
        <v>68</v>
      </c>
      <c r="D69" s="149" t="s">
        <v>93</v>
      </c>
      <c r="E69" s="151">
        <v>0.51943718000000005</v>
      </c>
      <c r="F69" s="152">
        <v>0.27758125</v>
      </c>
      <c r="G69" s="151">
        <v>0.20298157999999999</v>
      </c>
      <c r="H69" s="184">
        <v>86</v>
      </c>
      <c r="I69" s="184" t="s">
        <v>233</v>
      </c>
    </row>
    <row r="70" spans="1:9" ht="35.049999999999997" customHeight="1" x14ac:dyDescent="0.4">
      <c r="A70" s="149" t="s">
        <v>245</v>
      </c>
      <c r="B70" s="150">
        <v>2019</v>
      </c>
      <c r="C70" s="182">
        <v>69</v>
      </c>
      <c r="D70" s="149" t="s">
        <v>249</v>
      </c>
      <c r="E70" s="151">
        <v>0.78130790999999999</v>
      </c>
      <c r="F70" s="152">
        <v>8.7455500000000005E-2</v>
      </c>
      <c r="G70" s="151">
        <v>0.13123658999999999</v>
      </c>
      <c r="H70" s="184">
        <v>87</v>
      </c>
      <c r="I70" s="184" t="s">
        <v>233</v>
      </c>
    </row>
    <row r="71" spans="1:9" ht="35.049999999999997" customHeight="1" x14ac:dyDescent="0.4">
      <c r="A71" s="149" t="s">
        <v>245</v>
      </c>
      <c r="B71" s="150">
        <v>2019</v>
      </c>
      <c r="C71" s="182">
        <v>70</v>
      </c>
      <c r="D71" s="149" t="s">
        <v>95</v>
      </c>
      <c r="E71" s="151">
        <v>0.64054478999999998</v>
      </c>
      <c r="F71" s="152">
        <v>0.22218637999999999</v>
      </c>
      <c r="G71" s="151">
        <v>0.13726883000000001</v>
      </c>
      <c r="H71" s="184">
        <v>87</v>
      </c>
      <c r="I71" s="184" t="s">
        <v>233</v>
      </c>
    </row>
    <row r="72" spans="1:9" ht="35.049999999999997" customHeight="1" x14ac:dyDescent="0.4">
      <c r="A72" s="149" t="s">
        <v>245</v>
      </c>
      <c r="B72" s="150">
        <v>2019</v>
      </c>
      <c r="C72" s="182">
        <v>71</v>
      </c>
      <c r="D72" s="149" t="s">
        <v>250</v>
      </c>
      <c r="E72" s="151">
        <v>0.77340461999999999</v>
      </c>
      <c r="F72" s="152">
        <v>0.11953248</v>
      </c>
      <c r="G72" s="151">
        <v>0.1070629</v>
      </c>
      <c r="H72" s="184">
        <v>87</v>
      </c>
      <c r="I72" s="184" t="s">
        <v>233</v>
      </c>
    </row>
    <row r="73" spans="1:9" ht="17.05" customHeight="1" x14ac:dyDescent="0.4">
      <c r="A73" s="149" t="s">
        <v>231</v>
      </c>
      <c r="B73" s="150">
        <v>2018</v>
      </c>
      <c r="C73" s="182">
        <v>1</v>
      </c>
      <c r="D73" s="149" t="s">
        <v>232</v>
      </c>
      <c r="E73" s="151">
        <v>0.61676346000000004</v>
      </c>
      <c r="F73" s="152">
        <v>0.15844026</v>
      </c>
      <c r="G73" s="151">
        <v>0.22479626999999999</v>
      </c>
      <c r="H73" s="184">
        <v>90</v>
      </c>
      <c r="I73" s="184" t="s">
        <v>233</v>
      </c>
    </row>
    <row r="74" spans="1:9" ht="17.05" customHeight="1" x14ac:dyDescent="0.4">
      <c r="A74" s="149" t="s">
        <v>231</v>
      </c>
      <c r="B74" s="150">
        <v>2018</v>
      </c>
      <c r="C74" s="182">
        <v>2</v>
      </c>
      <c r="D74" s="149" t="s">
        <v>18</v>
      </c>
      <c r="E74" s="151">
        <v>0.66367469999999995</v>
      </c>
      <c r="F74" s="152">
        <v>0.15949378</v>
      </c>
      <c r="G74" s="151">
        <v>0.17683151999999999</v>
      </c>
      <c r="H74" s="184">
        <v>90</v>
      </c>
      <c r="I74" s="184" t="s">
        <v>233</v>
      </c>
    </row>
    <row r="75" spans="1:9" ht="17.05" customHeight="1" x14ac:dyDescent="0.4">
      <c r="A75" s="149" t="s">
        <v>231</v>
      </c>
      <c r="B75" s="150">
        <v>2018</v>
      </c>
      <c r="C75" s="182">
        <v>3</v>
      </c>
      <c r="D75" s="149" t="s">
        <v>20</v>
      </c>
      <c r="E75" s="151">
        <v>0.64956725999999998</v>
      </c>
      <c r="F75" s="152">
        <v>0.11991265</v>
      </c>
      <c r="G75" s="151">
        <v>0.23052009000000001</v>
      </c>
      <c r="H75" s="184">
        <v>90</v>
      </c>
      <c r="I75" s="184" t="s">
        <v>233</v>
      </c>
    </row>
    <row r="76" spans="1:9" ht="17.05" customHeight="1" x14ac:dyDescent="0.4">
      <c r="A76" s="149" t="s">
        <v>231</v>
      </c>
      <c r="B76" s="150">
        <v>2018</v>
      </c>
      <c r="C76" s="182">
        <v>4</v>
      </c>
      <c r="D76" s="149" t="s">
        <v>22</v>
      </c>
      <c r="E76" s="151">
        <v>0.74704788</v>
      </c>
      <c r="F76" s="152">
        <v>0.11710731000000001</v>
      </c>
      <c r="G76" s="151">
        <v>0.13584481000000001</v>
      </c>
      <c r="H76" s="184">
        <v>90</v>
      </c>
      <c r="I76" s="184" t="s">
        <v>233</v>
      </c>
    </row>
    <row r="77" spans="1:9" ht="17.05" customHeight="1" x14ac:dyDescent="0.4">
      <c r="A77" s="149" t="s">
        <v>231</v>
      </c>
      <c r="B77" s="150">
        <v>2018</v>
      </c>
      <c r="C77" s="182">
        <v>5</v>
      </c>
      <c r="D77" s="149" t="s">
        <v>24</v>
      </c>
      <c r="E77" s="151">
        <v>0.76837599000000001</v>
      </c>
      <c r="F77" s="152">
        <v>0.18517817</v>
      </c>
      <c r="G77" s="151">
        <v>4.6445840000000002E-2</v>
      </c>
      <c r="H77" s="184">
        <v>90</v>
      </c>
      <c r="I77" s="184" t="s">
        <v>233</v>
      </c>
    </row>
    <row r="78" spans="1:9" ht="17.05" customHeight="1" x14ac:dyDescent="0.4">
      <c r="A78" s="149" t="s">
        <v>231</v>
      </c>
      <c r="B78" s="150">
        <v>2018</v>
      </c>
      <c r="C78" s="182">
        <v>6</v>
      </c>
      <c r="D78" s="149" t="s">
        <v>27</v>
      </c>
      <c r="E78" s="151">
        <v>0.81031343</v>
      </c>
      <c r="F78" s="152">
        <v>7.3002419999999998E-2</v>
      </c>
      <c r="G78" s="151">
        <v>0.11668415</v>
      </c>
      <c r="H78" s="184">
        <v>90</v>
      </c>
      <c r="I78" s="184" t="s">
        <v>233</v>
      </c>
    </row>
    <row r="79" spans="1:9" ht="17.05" customHeight="1" x14ac:dyDescent="0.4">
      <c r="A79" s="149" t="s">
        <v>231</v>
      </c>
      <c r="B79" s="150">
        <v>2018</v>
      </c>
      <c r="C79" s="182">
        <v>7</v>
      </c>
      <c r="D79" s="149" t="s">
        <v>30</v>
      </c>
      <c r="E79" s="151">
        <v>0.92335900999999998</v>
      </c>
      <c r="F79" s="152">
        <v>4.1886699999999999E-2</v>
      </c>
      <c r="G79" s="151">
        <v>3.475429E-2</v>
      </c>
      <c r="H79" s="184">
        <v>89</v>
      </c>
      <c r="I79" s="184" t="s">
        <v>233</v>
      </c>
    </row>
    <row r="80" spans="1:9" ht="17.05" customHeight="1" x14ac:dyDescent="0.4">
      <c r="A80" s="149" t="s">
        <v>231</v>
      </c>
      <c r="B80" s="150">
        <v>2018</v>
      </c>
      <c r="C80" s="182">
        <v>8</v>
      </c>
      <c r="D80" s="149" t="s">
        <v>33</v>
      </c>
      <c r="E80" s="151">
        <v>0.85586404000000005</v>
      </c>
      <c r="F80" s="152">
        <v>9.7758010000000006E-2</v>
      </c>
      <c r="G80" s="151">
        <v>4.6377960000000003E-2</v>
      </c>
      <c r="H80" s="184">
        <v>90</v>
      </c>
      <c r="I80" s="184" t="s">
        <v>233</v>
      </c>
    </row>
    <row r="81" spans="1:9" ht="17.05" customHeight="1" x14ac:dyDescent="0.4">
      <c r="A81" s="149" t="s">
        <v>231</v>
      </c>
      <c r="B81" s="150">
        <v>2018</v>
      </c>
      <c r="C81" s="182">
        <v>9</v>
      </c>
      <c r="D81" s="149" t="s">
        <v>136</v>
      </c>
      <c r="E81" s="151">
        <v>0.34663021999999999</v>
      </c>
      <c r="F81" s="152">
        <v>0.14610179000000001</v>
      </c>
      <c r="G81" s="151">
        <v>0.50726800000000005</v>
      </c>
      <c r="H81" s="184">
        <v>89</v>
      </c>
      <c r="I81" s="184">
        <v>0</v>
      </c>
    </row>
    <row r="82" spans="1:9" ht="17.05" customHeight="1" x14ac:dyDescent="0.4">
      <c r="A82" s="149" t="s">
        <v>231</v>
      </c>
      <c r="B82" s="150">
        <v>2018</v>
      </c>
      <c r="C82" s="182">
        <v>10</v>
      </c>
      <c r="D82" s="149" t="s">
        <v>234</v>
      </c>
      <c r="E82" s="151">
        <v>0.34487764999999998</v>
      </c>
      <c r="F82" s="152">
        <v>0.14459337999999999</v>
      </c>
      <c r="G82" s="151">
        <v>0.51052896999999997</v>
      </c>
      <c r="H82" s="184">
        <v>89</v>
      </c>
      <c r="I82" s="184">
        <v>0</v>
      </c>
    </row>
    <row r="83" spans="1:9" ht="17.05" customHeight="1" x14ac:dyDescent="0.4">
      <c r="A83" s="149" t="s">
        <v>231</v>
      </c>
      <c r="B83" s="150">
        <v>2018</v>
      </c>
      <c r="C83" s="182">
        <v>11</v>
      </c>
      <c r="D83" s="149" t="s">
        <v>235</v>
      </c>
      <c r="E83" s="151">
        <v>0.57574254000000002</v>
      </c>
      <c r="F83" s="152">
        <v>0.15710815</v>
      </c>
      <c r="G83" s="151">
        <v>0.26714932000000002</v>
      </c>
      <c r="H83" s="184">
        <v>89</v>
      </c>
      <c r="I83" s="184">
        <v>0</v>
      </c>
    </row>
    <row r="84" spans="1:9" ht="17.05" customHeight="1" x14ac:dyDescent="0.4">
      <c r="A84" s="149" t="s">
        <v>231</v>
      </c>
      <c r="B84" s="150">
        <v>2018</v>
      </c>
      <c r="C84" s="182">
        <v>12</v>
      </c>
      <c r="D84" s="149" t="s">
        <v>236</v>
      </c>
      <c r="E84" s="151">
        <v>0.87214427000000005</v>
      </c>
      <c r="F84" s="152">
        <v>4.4770839999999999E-2</v>
      </c>
      <c r="G84" s="151">
        <v>8.308488E-2</v>
      </c>
      <c r="H84" s="184">
        <v>89</v>
      </c>
      <c r="I84" s="184">
        <v>0</v>
      </c>
    </row>
    <row r="85" spans="1:9" ht="17.05" customHeight="1" x14ac:dyDescent="0.4">
      <c r="A85" s="149" t="s">
        <v>231</v>
      </c>
      <c r="B85" s="150">
        <v>2018</v>
      </c>
      <c r="C85" s="182">
        <v>13</v>
      </c>
      <c r="D85" s="149" t="s">
        <v>45</v>
      </c>
      <c r="E85" s="151">
        <v>0.94804321000000003</v>
      </c>
      <c r="F85" s="152">
        <v>2.2565450000000001E-2</v>
      </c>
      <c r="G85" s="151">
        <v>2.939133E-2</v>
      </c>
      <c r="H85" s="184">
        <v>89</v>
      </c>
      <c r="I85" s="184">
        <v>1</v>
      </c>
    </row>
    <row r="86" spans="1:9" ht="35.049999999999997" customHeight="1" x14ac:dyDescent="0.4">
      <c r="A86" s="149" t="s">
        <v>231</v>
      </c>
      <c r="B86" s="150">
        <v>2018</v>
      </c>
      <c r="C86" s="182">
        <v>14</v>
      </c>
      <c r="D86" s="149" t="s">
        <v>137</v>
      </c>
      <c r="E86" s="151">
        <v>0.78873539999999998</v>
      </c>
      <c r="F86" s="152">
        <v>5.3733900000000001E-2</v>
      </c>
      <c r="G86" s="151">
        <v>0.1575307</v>
      </c>
      <c r="H86" s="184">
        <v>90</v>
      </c>
      <c r="I86" s="184">
        <v>0</v>
      </c>
    </row>
    <row r="87" spans="1:9" ht="17.05" customHeight="1" x14ac:dyDescent="0.4">
      <c r="A87" s="149" t="s">
        <v>231</v>
      </c>
      <c r="B87" s="150">
        <v>2018</v>
      </c>
      <c r="C87" s="182">
        <v>15</v>
      </c>
      <c r="D87" s="149" t="s">
        <v>46</v>
      </c>
      <c r="E87" s="151">
        <v>0.75296346999999997</v>
      </c>
      <c r="F87" s="152">
        <v>0.1146909</v>
      </c>
      <c r="G87" s="151">
        <v>0.13234562999999999</v>
      </c>
      <c r="H87" s="184">
        <v>89</v>
      </c>
      <c r="I87" s="184">
        <v>1</v>
      </c>
    </row>
    <row r="88" spans="1:9" ht="17.05" customHeight="1" x14ac:dyDescent="0.4">
      <c r="A88" s="149" t="s">
        <v>231</v>
      </c>
      <c r="B88" s="150">
        <v>2018</v>
      </c>
      <c r="C88" s="182">
        <v>16</v>
      </c>
      <c r="D88" s="149" t="s">
        <v>47</v>
      </c>
      <c r="E88" s="151">
        <v>0.84207639000000001</v>
      </c>
      <c r="F88" s="152">
        <v>0.11675141</v>
      </c>
      <c r="G88" s="151">
        <v>4.1172199999999999E-2</v>
      </c>
      <c r="H88" s="184">
        <v>90</v>
      </c>
      <c r="I88" s="184">
        <v>0</v>
      </c>
    </row>
    <row r="89" spans="1:9" ht="17.05" customHeight="1" x14ac:dyDescent="0.4">
      <c r="A89" s="149" t="s">
        <v>231</v>
      </c>
      <c r="B89" s="150">
        <v>2018</v>
      </c>
      <c r="C89" s="182">
        <v>17</v>
      </c>
      <c r="D89" s="149" t="s">
        <v>237</v>
      </c>
      <c r="E89" s="151">
        <v>0.54531269999999998</v>
      </c>
      <c r="F89" s="152">
        <v>0.25044730999999998</v>
      </c>
      <c r="G89" s="151">
        <v>0.20423999000000001</v>
      </c>
      <c r="H89" s="184">
        <v>85</v>
      </c>
      <c r="I89" s="184">
        <v>5</v>
      </c>
    </row>
    <row r="90" spans="1:9" ht="17.05" customHeight="1" x14ac:dyDescent="0.4">
      <c r="A90" s="149" t="s">
        <v>231</v>
      </c>
      <c r="B90" s="150">
        <v>2018</v>
      </c>
      <c r="C90" s="182">
        <v>18</v>
      </c>
      <c r="D90" s="149" t="s">
        <v>49</v>
      </c>
      <c r="E90" s="151">
        <v>0.51384872000000004</v>
      </c>
      <c r="F90" s="152">
        <v>0.22274656000000001</v>
      </c>
      <c r="G90" s="151">
        <v>0.26340470999999999</v>
      </c>
      <c r="H90" s="184">
        <v>89</v>
      </c>
      <c r="I90" s="184">
        <v>1</v>
      </c>
    </row>
    <row r="91" spans="1:9" ht="35.049999999999997" customHeight="1" x14ac:dyDescent="0.4">
      <c r="A91" s="149" t="s">
        <v>231</v>
      </c>
      <c r="B91" s="150">
        <v>2018</v>
      </c>
      <c r="C91" s="182">
        <v>19</v>
      </c>
      <c r="D91" s="149" t="s">
        <v>138</v>
      </c>
      <c r="E91" s="151">
        <v>0.72307763000000003</v>
      </c>
      <c r="F91" s="152">
        <v>0.13050021000000001</v>
      </c>
      <c r="G91" s="151">
        <v>0.14642215</v>
      </c>
      <c r="H91" s="184">
        <v>84</v>
      </c>
      <c r="I91" s="184">
        <v>6</v>
      </c>
    </row>
    <row r="92" spans="1:9" ht="17.05" customHeight="1" x14ac:dyDescent="0.4">
      <c r="A92" s="149" t="s">
        <v>231</v>
      </c>
      <c r="B92" s="150">
        <v>2018</v>
      </c>
      <c r="C92" s="182">
        <v>20</v>
      </c>
      <c r="D92" s="149" t="s">
        <v>238</v>
      </c>
      <c r="E92" s="151">
        <v>0.87970499999999996</v>
      </c>
      <c r="F92" s="152">
        <v>6.4767829999999998E-2</v>
      </c>
      <c r="G92" s="151">
        <v>5.5527170000000001E-2</v>
      </c>
      <c r="H92" s="184">
        <v>89</v>
      </c>
      <c r="I92" s="184" t="s">
        <v>233</v>
      </c>
    </row>
    <row r="93" spans="1:9" ht="17.05" customHeight="1" x14ac:dyDescent="0.4">
      <c r="A93" s="149" t="s">
        <v>231</v>
      </c>
      <c r="B93" s="150">
        <v>2018</v>
      </c>
      <c r="C93" s="182">
        <v>21</v>
      </c>
      <c r="D93" s="149" t="s">
        <v>51</v>
      </c>
      <c r="E93" s="151">
        <v>0.62816435999999998</v>
      </c>
      <c r="F93" s="152">
        <v>0.15864731000000001</v>
      </c>
      <c r="G93" s="151">
        <v>0.21318831999999999</v>
      </c>
      <c r="H93" s="184">
        <v>87</v>
      </c>
      <c r="I93" s="184">
        <v>2</v>
      </c>
    </row>
    <row r="94" spans="1:9" ht="17.05" customHeight="1" x14ac:dyDescent="0.4">
      <c r="A94" s="149" t="s">
        <v>231</v>
      </c>
      <c r="B94" s="150">
        <v>2018</v>
      </c>
      <c r="C94" s="182">
        <v>22</v>
      </c>
      <c r="D94" s="149" t="s">
        <v>52</v>
      </c>
      <c r="E94" s="151">
        <v>0.53208896000000006</v>
      </c>
      <c r="F94" s="152">
        <v>0.21520294000000001</v>
      </c>
      <c r="G94" s="151">
        <v>0.25270809999999999</v>
      </c>
      <c r="H94" s="184">
        <v>82</v>
      </c>
      <c r="I94" s="184">
        <v>7</v>
      </c>
    </row>
    <row r="95" spans="1:9" ht="17.05" customHeight="1" x14ac:dyDescent="0.4">
      <c r="A95" s="149" t="s">
        <v>231</v>
      </c>
      <c r="B95" s="150">
        <v>2018</v>
      </c>
      <c r="C95" s="182">
        <v>23</v>
      </c>
      <c r="D95" s="149" t="s">
        <v>53</v>
      </c>
      <c r="E95" s="151">
        <v>0.43015911000000001</v>
      </c>
      <c r="F95" s="152">
        <v>0.27486617000000002</v>
      </c>
      <c r="G95" s="151">
        <v>0.29497472000000002</v>
      </c>
      <c r="H95" s="184">
        <v>72</v>
      </c>
      <c r="I95" s="184">
        <v>17</v>
      </c>
    </row>
    <row r="96" spans="1:9" ht="17.05" customHeight="1" x14ac:dyDescent="0.4">
      <c r="A96" s="149" t="s">
        <v>231</v>
      </c>
      <c r="B96" s="150">
        <v>2018</v>
      </c>
      <c r="C96" s="182">
        <v>24</v>
      </c>
      <c r="D96" s="149" t="s">
        <v>239</v>
      </c>
      <c r="E96" s="151">
        <v>0.35264769000000001</v>
      </c>
      <c r="F96" s="152">
        <v>0.32985140000000002</v>
      </c>
      <c r="G96" s="151">
        <v>0.31750089999999997</v>
      </c>
      <c r="H96" s="184">
        <v>79</v>
      </c>
      <c r="I96" s="184">
        <v>10</v>
      </c>
    </row>
    <row r="97" spans="1:9" ht="17.05" customHeight="1" x14ac:dyDescent="0.4">
      <c r="A97" s="149" t="s">
        <v>231</v>
      </c>
      <c r="B97" s="150">
        <v>2018</v>
      </c>
      <c r="C97" s="182">
        <v>25</v>
      </c>
      <c r="D97" s="149" t="s">
        <v>55</v>
      </c>
      <c r="E97" s="151">
        <v>0.50958395000000001</v>
      </c>
      <c r="F97" s="152">
        <v>0.26097671</v>
      </c>
      <c r="G97" s="151">
        <v>0.22943933999999999</v>
      </c>
      <c r="H97" s="184">
        <v>77</v>
      </c>
      <c r="I97" s="184">
        <v>12</v>
      </c>
    </row>
    <row r="98" spans="1:9" ht="17.05" customHeight="1" x14ac:dyDescent="0.4">
      <c r="A98" s="149" t="s">
        <v>231</v>
      </c>
      <c r="B98" s="150">
        <v>2018</v>
      </c>
      <c r="C98" s="182">
        <v>26</v>
      </c>
      <c r="D98" s="149" t="s">
        <v>56</v>
      </c>
      <c r="E98" s="151">
        <v>0.89260691999999997</v>
      </c>
      <c r="F98" s="152">
        <v>1.0505759999999999E-2</v>
      </c>
      <c r="G98" s="151">
        <v>9.6887319999999999E-2</v>
      </c>
      <c r="H98" s="184">
        <v>88</v>
      </c>
      <c r="I98" s="184">
        <v>1</v>
      </c>
    </row>
    <row r="99" spans="1:9" ht="17.05" customHeight="1" x14ac:dyDescent="0.4">
      <c r="A99" s="149" t="s">
        <v>231</v>
      </c>
      <c r="B99" s="150">
        <v>2018</v>
      </c>
      <c r="C99" s="182">
        <v>27</v>
      </c>
      <c r="D99" s="149" t="s">
        <v>57</v>
      </c>
      <c r="E99" s="151">
        <v>0.58274048000000001</v>
      </c>
      <c r="F99" s="152">
        <v>0.29279601999999999</v>
      </c>
      <c r="G99" s="151">
        <v>0.1244635</v>
      </c>
      <c r="H99" s="184">
        <v>86</v>
      </c>
      <c r="I99" s="184">
        <v>3</v>
      </c>
    </row>
    <row r="100" spans="1:9" ht="17.05" customHeight="1" x14ac:dyDescent="0.4">
      <c r="A100" s="149" t="s">
        <v>240</v>
      </c>
      <c r="B100" s="150">
        <v>2018</v>
      </c>
      <c r="C100" s="182">
        <v>28</v>
      </c>
      <c r="D100" s="149" t="s">
        <v>58</v>
      </c>
      <c r="E100" s="151">
        <v>0.88840005</v>
      </c>
      <c r="F100" s="152">
        <v>5.3425010000000002E-2</v>
      </c>
      <c r="G100" s="151">
        <v>5.8174950000000003E-2</v>
      </c>
      <c r="H100" s="184">
        <v>90</v>
      </c>
      <c r="I100" s="184" t="s">
        <v>233</v>
      </c>
    </row>
    <row r="101" spans="1:9" ht="35.049999999999997" customHeight="1" x14ac:dyDescent="0.4">
      <c r="A101" s="149" t="s">
        <v>231</v>
      </c>
      <c r="B101" s="150">
        <v>2018</v>
      </c>
      <c r="C101" s="182">
        <v>29</v>
      </c>
      <c r="D101" s="149" t="s">
        <v>241</v>
      </c>
      <c r="E101" s="151">
        <v>0.87035247999999998</v>
      </c>
      <c r="F101" s="152">
        <v>7.0629259999999999E-2</v>
      </c>
      <c r="G101" s="151">
        <v>5.9018260000000003E-2</v>
      </c>
      <c r="H101" s="184">
        <v>89</v>
      </c>
      <c r="I101" s="184">
        <v>1</v>
      </c>
    </row>
    <row r="102" spans="1:9" ht="17.05" customHeight="1" x14ac:dyDescent="0.4">
      <c r="A102" s="149" t="s">
        <v>231</v>
      </c>
      <c r="B102" s="150">
        <v>2018</v>
      </c>
      <c r="C102" s="182">
        <v>30</v>
      </c>
      <c r="D102" s="149" t="s">
        <v>60</v>
      </c>
      <c r="E102" s="151">
        <v>0.49546061000000002</v>
      </c>
      <c r="F102" s="152">
        <v>0.24373602</v>
      </c>
      <c r="G102" s="151">
        <v>0.26080335999999998</v>
      </c>
      <c r="H102" s="184">
        <v>88</v>
      </c>
      <c r="I102" s="184">
        <v>1</v>
      </c>
    </row>
    <row r="103" spans="1:9" ht="17.05" customHeight="1" x14ac:dyDescent="0.4">
      <c r="A103" s="149" t="s">
        <v>231</v>
      </c>
      <c r="B103" s="150">
        <v>2018</v>
      </c>
      <c r="C103" s="182">
        <v>31</v>
      </c>
      <c r="D103" s="149" t="s">
        <v>61</v>
      </c>
      <c r="E103" s="151">
        <v>0.60955358000000004</v>
      </c>
      <c r="F103" s="152">
        <v>0.13383489000000001</v>
      </c>
      <c r="G103" s="151">
        <v>0.25661152999999998</v>
      </c>
      <c r="H103" s="184">
        <v>89</v>
      </c>
      <c r="I103" s="184">
        <v>0</v>
      </c>
    </row>
    <row r="104" spans="1:9" ht="17.05" customHeight="1" x14ac:dyDescent="0.4">
      <c r="A104" s="149" t="s">
        <v>231</v>
      </c>
      <c r="B104" s="150">
        <v>2018</v>
      </c>
      <c r="C104" s="182">
        <v>32</v>
      </c>
      <c r="D104" s="149" t="s">
        <v>62</v>
      </c>
      <c r="E104" s="151">
        <v>0.45250671999999997</v>
      </c>
      <c r="F104" s="152">
        <v>0.28501933000000002</v>
      </c>
      <c r="G104" s="151">
        <v>0.26247395000000001</v>
      </c>
      <c r="H104" s="184">
        <v>85</v>
      </c>
      <c r="I104" s="184">
        <v>2</v>
      </c>
    </row>
    <row r="105" spans="1:9" ht="17.05" customHeight="1" x14ac:dyDescent="0.4">
      <c r="A105" s="149" t="s">
        <v>231</v>
      </c>
      <c r="B105" s="150">
        <v>2018</v>
      </c>
      <c r="C105" s="182">
        <v>33</v>
      </c>
      <c r="D105" s="149" t="s">
        <v>63</v>
      </c>
      <c r="E105" s="151">
        <v>0.37506715000000002</v>
      </c>
      <c r="F105" s="152">
        <v>0.37457122999999998</v>
      </c>
      <c r="G105" s="151">
        <v>0.25036162000000001</v>
      </c>
      <c r="H105" s="184">
        <v>78</v>
      </c>
      <c r="I105" s="184">
        <v>11</v>
      </c>
    </row>
    <row r="106" spans="1:9" ht="35.049999999999997" customHeight="1" x14ac:dyDescent="0.4">
      <c r="A106" s="149" t="s">
        <v>231</v>
      </c>
      <c r="B106" s="150">
        <v>2018</v>
      </c>
      <c r="C106" s="182">
        <v>34</v>
      </c>
      <c r="D106" s="149" t="s">
        <v>139</v>
      </c>
      <c r="E106" s="151">
        <v>0.51294764999999998</v>
      </c>
      <c r="F106" s="152">
        <v>0.21916731</v>
      </c>
      <c r="G106" s="151">
        <v>0.26788504000000002</v>
      </c>
      <c r="H106" s="184">
        <v>82</v>
      </c>
      <c r="I106" s="184">
        <v>7</v>
      </c>
    </row>
    <row r="107" spans="1:9" ht="17.05" customHeight="1" x14ac:dyDescent="0.4">
      <c r="A107" s="149" t="s">
        <v>231</v>
      </c>
      <c r="B107" s="150">
        <v>2018</v>
      </c>
      <c r="C107" s="182">
        <v>35</v>
      </c>
      <c r="D107" s="149" t="s">
        <v>64</v>
      </c>
      <c r="E107" s="151">
        <v>0.83463206000000001</v>
      </c>
      <c r="F107" s="152">
        <v>0.10849325</v>
      </c>
      <c r="G107" s="151">
        <v>5.6874689999999999E-2</v>
      </c>
      <c r="H107" s="184">
        <v>88</v>
      </c>
      <c r="I107" s="184">
        <v>1</v>
      </c>
    </row>
    <row r="108" spans="1:9" ht="17.05" customHeight="1" x14ac:dyDescent="0.4">
      <c r="A108" s="149" t="s">
        <v>231</v>
      </c>
      <c r="B108" s="150">
        <v>2018</v>
      </c>
      <c r="C108" s="182">
        <v>36</v>
      </c>
      <c r="D108" s="149" t="s">
        <v>65</v>
      </c>
      <c r="E108" s="151">
        <v>0.78388542000000005</v>
      </c>
      <c r="F108" s="152">
        <v>0.11573169</v>
      </c>
      <c r="G108" s="151">
        <v>0.10038287999999999</v>
      </c>
      <c r="H108" s="184">
        <v>89</v>
      </c>
      <c r="I108" s="184">
        <v>0</v>
      </c>
    </row>
    <row r="109" spans="1:9" ht="35.049999999999997" customHeight="1" x14ac:dyDescent="0.4">
      <c r="A109" s="149" t="s">
        <v>231</v>
      </c>
      <c r="B109" s="150">
        <v>2018</v>
      </c>
      <c r="C109" s="182">
        <v>37</v>
      </c>
      <c r="D109" s="149" t="s">
        <v>66</v>
      </c>
      <c r="E109" s="151">
        <v>0.58931352999999997</v>
      </c>
      <c r="F109" s="152">
        <v>0.16406726999999999</v>
      </c>
      <c r="G109" s="151">
        <v>0.24661921000000001</v>
      </c>
      <c r="H109" s="184">
        <v>87</v>
      </c>
      <c r="I109" s="184">
        <v>2</v>
      </c>
    </row>
    <row r="110" spans="1:9" ht="53.05" customHeight="1" x14ac:dyDescent="0.4">
      <c r="A110" s="149" t="s">
        <v>231</v>
      </c>
      <c r="B110" s="150">
        <v>2018</v>
      </c>
      <c r="C110" s="182">
        <v>38</v>
      </c>
      <c r="D110" s="149" t="s">
        <v>140</v>
      </c>
      <c r="E110" s="151">
        <v>0.64849027999999997</v>
      </c>
      <c r="F110" s="152">
        <v>0.15618661</v>
      </c>
      <c r="G110" s="151">
        <v>0.19532310999999999</v>
      </c>
      <c r="H110" s="184">
        <v>87</v>
      </c>
      <c r="I110" s="184">
        <v>1</v>
      </c>
    </row>
    <row r="111" spans="1:9" ht="17.05" customHeight="1" x14ac:dyDescent="0.4">
      <c r="A111" s="149" t="s">
        <v>231</v>
      </c>
      <c r="B111" s="150">
        <v>2018</v>
      </c>
      <c r="C111" s="182">
        <v>39</v>
      </c>
      <c r="D111" s="149" t="s">
        <v>67</v>
      </c>
      <c r="E111" s="151">
        <v>0.82751726000000003</v>
      </c>
      <c r="F111" s="152">
        <v>0.11668812000000001</v>
      </c>
      <c r="G111" s="151">
        <v>5.5794620000000003E-2</v>
      </c>
      <c r="H111" s="184">
        <v>89</v>
      </c>
      <c r="I111" s="184">
        <v>0</v>
      </c>
    </row>
    <row r="112" spans="1:9" ht="17.05" customHeight="1" x14ac:dyDescent="0.4">
      <c r="A112" s="149" t="s">
        <v>231</v>
      </c>
      <c r="B112" s="150">
        <v>2018</v>
      </c>
      <c r="C112" s="182">
        <v>40</v>
      </c>
      <c r="D112" s="149" t="s">
        <v>242</v>
      </c>
      <c r="E112" s="151">
        <v>0.67630341999999999</v>
      </c>
      <c r="F112" s="152">
        <v>0.16650102</v>
      </c>
      <c r="G112" s="151">
        <v>0.15719556000000001</v>
      </c>
      <c r="H112" s="184">
        <v>90</v>
      </c>
      <c r="I112" s="184" t="s">
        <v>233</v>
      </c>
    </row>
    <row r="113" spans="1:9" ht="17.05" customHeight="1" x14ac:dyDescent="0.4">
      <c r="A113" s="149" t="s">
        <v>231</v>
      </c>
      <c r="B113" s="150">
        <v>2018</v>
      </c>
      <c r="C113" s="182">
        <v>41</v>
      </c>
      <c r="D113" s="149" t="s">
        <v>243</v>
      </c>
      <c r="E113" s="151">
        <v>0.68206526999999995</v>
      </c>
      <c r="F113" s="152">
        <v>0.10257231</v>
      </c>
      <c r="G113" s="151">
        <v>0.21536242</v>
      </c>
      <c r="H113" s="184">
        <v>85</v>
      </c>
      <c r="I113" s="184">
        <v>5</v>
      </c>
    </row>
    <row r="114" spans="1:9" ht="17.05" customHeight="1" x14ac:dyDescent="0.4">
      <c r="A114" s="149" t="s">
        <v>231</v>
      </c>
      <c r="B114" s="150">
        <v>2018</v>
      </c>
      <c r="C114" s="182">
        <v>42</v>
      </c>
      <c r="D114" s="149" t="s">
        <v>70</v>
      </c>
      <c r="E114" s="151">
        <v>0.84188856999999995</v>
      </c>
      <c r="F114" s="152">
        <v>5.0372020000000003E-2</v>
      </c>
      <c r="G114" s="151">
        <v>0.1077394</v>
      </c>
      <c r="H114" s="184">
        <v>89</v>
      </c>
      <c r="I114" s="184">
        <v>0</v>
      </c>
    </row>
    <row r="115" spans="1:9" ht="17.05" customHeight="1" x14ac:dyDescent="0.4">
      <c r="A115" s="149" t="s">
        <v>231</v>
      </c>
      <c r="B115" s="150">
        <v>2018</v>
      </c>
      <c r="C115" s="182">
        <v>43</v>
      </c>
      <c r="D115" s="149" t="s">
        <v>71</v>
      </c>
      <c r="E115" s="151">
        <v>0.70615317</v>
      </c>
      <c r="F115" s="152">
        <v>0.13542593</v>
      </c>
      <c r="G115" s="151">
        <v>0.1584209</v>
      </c>
      <c r="H115" s="184">
        <v>90</v>
      </c>
      <c r="I115" s="184">
        <v>0</v>
      </c>
    </row>
    <row r="116" spans="1:9" ht="17.05" customHeight="1" x14ac:dyDescent="0.4">
      <c r="A116" s="149" t="s">
        <v>231</v>
      </c>
      <c r="B116" s="150">
        <v>2018</v>
      </c>
      <c r="C116" s="182">
        <v>44</v>
      </c>
      <c r="D116" s="149" t="s">
        <v>72</v>
      </c>
      <c r="E116" s="151">
        <v>0.70283348999999995</v>
      </c>
      <c r="F116" s="152">
        <v>0.11619324</v>
      </c>
      <c r="G116" s="151">
        <v>0.18097326</v>
      </c>
      <c r="H116" s="184">
        <v>89</v>
      </c>
      <c r="I116" s="184">
        <v>1</v>
      </c>
    </row>
    <row r="117" spans="1:9" ht="17.05" customHeight="1" x14ac:dyDescent="0.4">
      <c r="A117" s="149" t="s">
        <v>231</v>
      </c>
      <c r="B117" s="150">
        <v>2018</v>
      </c>
      <c r="C117" s="182">
        <v>45</v>
      </c>
      <c r="D117" s="149" t="s">
        <v>73</v>
      </c>
      <c r="E117" s="151">
        <v>0.72702591000000005</v>
      </c>
      <c r="F117" s="152">
        <v>0.17219371</v>
      </c>
      <c r="G117" s="151">
        <v>0.10078038</v>
      </c>
      <c r="H117" s="184">
        <v>87</v>
      </c>
      <c r="I117" s="184">
        <v>3</v>
      </c>
    </row>
    <row r="118" spans="1:9" ht="17.05" customHeight="1" x14ac:dyDescent="0.4">
      <c r="A118" s="149" t="s">
        <v>231</v>
      </c>
      <c r="B118" s="150">
        <v>2018</v>
      </c>
      <c r="C118" s="182">
        <v>46</v>
      </c>
      <c r="D118" s="149" t="s">
        <v>74</v>
      </c>
      <c r="E118" s="151">
        <v>0.71831997999999997</v>
      </c>
      <c r="F118" s="152">
        <v>0.13316316</v>
      </c>
      <c r="G118" s="151">
        <v>0.14851687</v>
      </c>
      <c r="H118" s="184">
        <v>89</v>
      </c>
      <c r="I118" s="184">
        <v>0</v>
      </c>
    </row>
    <row r="119" spans="1:9" ht="17.05" customHeight="1" x14ac:dyDescent="0.4">
      <c r="A119" s="149" t="s">
        <v>231</v>
      </c>
      <c r="B119" s="150">
        <v>2018</v>
      </c>
      <c r="C119" s="182">
        <v>47</v>
      </c>
      <c r="D119" s="149" t="s">
        <v>75</v>
      </c>
      <c r="E119" s="151">
        <v>0.75633424999999999</v>
      </c>
      <c r="F119" s="152">
        <v>8.6226839999999999E-2</v>
      </c>
      <c r="G119" s="151">
        <v>0.15743890999999999</v>
      </c>
      <c r="H119" s="184">
        <v>90</v>
      </c>
      <c r="I119" s="184">
        <v>0</v>
      </c>
    </row>
    <row r="120" spans="1:9" ht="17.05" customHeight="1" x14ac:dyDescent="0.4">
      <c r="A120" s="149" t="s">
        <v>231</v>
      </c>
      <c r="B120" s="150">
        <v>2018</v>
      </c>
      <c r="C120" s="182">
        <v>48</v>
      </c>
      <c r="D120" s="149" t="s">
        <v>76</v>
      </c>
      <c r="E120" s="151">
        <v>0.82079073999999996</v>
      </c>
      <c r="F120" s="152">
        <v>5.324835E-2</v>
      </c>
      <c r="G120" s="151">
        <v>0.12596091000000001</v>
      </c>
      <c r="H120" s="184">
        <v>90</v>
      </c>
      <c r="I120" s="184" t="s">
        <v>233</v>
      </c>
    </row>
    <row r="121" spans="1:9" ht="17.05" customHeight="1" x14ac:dyDescent="0.4">
      <c r="A121" s="149" t="s">
        <v>231</v>
      </c>
      <c r="B121" s="150">
        <v>2018</v>
      </c>
      <c r="C121" s="182">
        <v>49</v>
      </c>
      <c r="D121" s="149" t="s">
        <v>77</v>
      </c>
      <c r="E121" s="151">
        <v>0.81181318000000002</v>
      </c>
      <c r="F121" s="152">
        <v>8.6017739999999995E-2</v>
      </c>
      <c r="G121" s="151">
        <v>0.10216909</v>
      </c>
      <c r="H121" s="184">
        <v>90</v>
      </c>
      <c r="I121" s="184" t="s">
        <v>233</v>
      </c>
    </row>
    <row r="122" spans="1:9" ht="17.05" customHeight="1" x14ac:dyDescent="0.4">
      <c r="A122" s="149" t="s">
        <v>231</v>
      </c>
      <c r="B122" s="150">
        <v>2018</v>
      </c>
      <c r="C122" s="182">
        <v>50</v>
      </c>
      <c r="D122" s="149" t="s">
        <v>78</v>
      </c>
      <c r="E122" s="151">
        <v>0.80323296</v>
      </c>
      <c r="F122" s="152">
        <v>0.10615289999999999</v>
      </c>
      <c r="G122" s="151">
        <v>9.0614139999999996E-2</v>
      </c>
      <c r="H122" s="184">
        <v>90</v>
      </c>
      <c r="I122" s="184" t="s">
        <v>233</v>
      </c>
    </row>
    <row r="123" spans="1:9" ht="17.05" customHeight="1" x14ac:dyDescent="0.4">
      <c r="A123" s="149" t="s">
        <v>231</v>
      </c>
      <c r="B123" s="150">
        <v>2018</v>
      </c>
      <c r="C123" s="182">
        <v>51</v>
      </c>
      <c r="D123" s="149" t="s">
        <v>79</v>
      </c>
      <c r="E123" s="151">
        <v>0.77625767000000001</v>
      </c>
      <c r="F123" s="152">
        <v>8.8604180000000005E-2</v>
      </c>
      <c r="G123" s="151">
        <v>0.13513816000000001</v>
      </c>
      <c r="H123" s="184">
        <v>90</v>
      </c>
      <c r="I123" s="184" t="s">
        <v>233</v>
      </c>
    </row>
    <row r="124" spans="1:9" ht="17.05" customHeight="1" x14ac:dyDescent="0.4">
      <c r="A124" s="149" t="s">
        <v>240</v>
      </c>
      <c r="B124" s="150">
        <v>2018</v>
      </c>
      <c r="C124" s="182">
        <v>52</v>
      </c>
      <c r="D124" s="149" t="s">
        <v>80</v>
      </c>
      <c r="E124" s="151">
        <v>0.75656334000000003</v>
      </c>
      <c r="F124" s="152">
        <v>0.13100639</v>
      </c>
      <c r="G124" s="151">
        <v>0.11243027</v>
      </c>
      <c r="H124" s="184">
        <v>90</v>
      </c>
      <c r="I124" s="184" t="s">
        <v>233</v>
      </c>
    </row>
    <row r="125" spans="1:9" ht="35.049999999999997" customHeight="1" x14ac:dyDescent="0.4">
      <c r="A125" s="149" t="s">
        <v>231</v>
      </c>
      <c r="B125" s="150">
        <v>2018</v>
      </c>
      <c r="C125" s="182">
        <v>53</v>
      </c>
      <c r="D125" s="149" t="s">
        <v>81</v>
      </c>
      <c r="E125" s="151">
        <v>0.57142042000000004</v>
      </c>
      <c r="F125" s="152">
        <v>0.20748926000000001</v>
      </c>
      <c r="G125" s="151">
        <v>0.22109032000000001</v>
      </c>
      <c r="H125" s="184">
        <v>87</v>
      </c>
      <c r="I125" s="184">
        <v>1</v>
      </c>
    </row>
    <row r="126" spans="1:9" ht="17.05" customHeight="1" x14ac:dyDescent="0.4">
      <c r="A126" s="149" t="s">
        <v>231</v>
      </c>
      <c r="B126" s="150">
        <v>2018</v>
      </c>
      <c r="C126" s="182">
        <v>54</v>
      </c>
      <c r="D126" s="149" t="s">
        <v>82</v>
      </c>
      <c r="E126" s="151">
        <v>0.65607135000000005</v>
      </c>
      <c r="F126" s="152">
        <v>0.16561505000000001</v>
      </c>
      <c r="G126" s="151">
        <v>0.17831359999999999</v>
      </c>
      <c r="H126" s="184">
        <v>83</v>
      </c>
      <c r="I126" s="184">
        <v>5</v>
      </c>
    </row>
    <row r="127" spans="1:9" ht="17.05" customHeight="1" x14ac:dyDescent="0.4">
      <c r="A127" s="149" t="s">
        <v>231</v>
      </c>
      <c r="B127" s="150">
        <v>2018</v>
      </c>
      <c r="C127" s="182">
        <v>55</v>
      </c>
      <c r="D127" s="149" t="s">
        <v>83</v>
      </c>
      <c r="E127" s="151">
        <v>0.79147076999999999</v>
      </c>
      <c r="F127" s="152">
        <v>9.2564690000000005E-2</v>
      </c>
      <c r="G127" s="151">
        <v>0.11596454</v>
      </c>
      <c r="H127" s="184">
        <v>85</v>
      </c>
      <c r="I127" s="184">
        <v>3</v>
      </c>
    </row>
    <row r="128" spans="1:9" ht="17.05" customHeight="1" x14ac:dyDescent="0.4">
      <c r="A128" s="149" t="s">
        <v>231</v>
      </c>
      <c r="B128" s="150">
        <v>2018</v>
      </c>
      <c r="C128" s="182">
        <v>56</v>
      </c>
      <c r="D128" s="149" t="s">
        <v>244</v>
      </c>
      <c r="E128" s="151">
        <v>0.74852445999999995</v>
      </c>
      <c r="F128" s="152">
        <v>0.12295056</v>
      </c>
      <c r="G128" s="151">
        <v>0.12852499000000001</v>
      </c>
      <c r="H128" s="184">
        <v>84</v>
      </c>
      <c r="I128" s="184">
        <v>1</v>
      </c>
    </row>
    <row r="129" spans="1:9" ht="35.049999999999997" customHeight="1" x14ac:dyDescent="0.4">
      <c r="A129" s="149" t="s">
        <v>231</v>
      </c>
      <c r="B129" s="150">
        <v>2018</v>
      </c>
      <c r="C129" s="182">
        <v>57</v>
      </c>
      <c r="D129" s="149" t="s">
        <v>85</v>
      </c>
      <c r="E129" s="151">
        <v>0.80088914</v>
      </c>
      <c r="F129" s="152">
        <v>0.10391416000000001</v>
      </c>
      <c r="G129" s="151">
        <v>9.5196699999999995E-2</v>
      </c>
      <c r="H129" s="184">
        <v>83</v>
      </c>
      <c r="I129" s="184">
        <v>3</v>
      </c>
    </row>
    <row r="130" spans="1:9" ht="35.049999999999997" customHeight="1" x14ac:dyDescent="0.4">
      <c r="A130" s="149" t="s">
        <v>231</v>
      </c>
      <c r="B130" s="150">
        <v>2018</v>
      </c>
      <c r="C130" s="182">
        <v>58</v>
      </c>
      <c r="D130" s="149" t="s">
        <v>141</v>
      </c>
      <c r="E130" s="151">
        <v>0.63879516000000003</v>
      </c>
      <c r="F130" s="152">
        <v>0.13684062</v>
      </c>
      <c r="G130" s="151">
        <v>0.22436422</v>
      </c>
      <c r="H130" s="184">
        <v>85</v>
      </c>
      <c r="I130" s="184">
        <v>3</v>
      </c>
    </row>
    <row r="131" spans="1:9" ht="17.05" customHeight="1" x14ac:dyDescent="0.4">
      <c r="A131" s="149" t="s">
        <v>231</v>
      </c>
      <c r="B131" s="150">
        <v>2018</v>
      </c>
      <c r="C131" s="182">
        <v>59</v>
      </c>
      <c r="D131" s="149" t="s">
        <v>86</v>
      </c>
      <c r="E131" s="151">
        <v>0.62071069000000001</v>
      </c>
      <c r="F131" s="152">
        <v>0.1754473</v>
      </c>
      <c r="G131" s="151">
        <v>0.20384200999999999</v>
      </c>
      <c r="H131" s="184">
        <v>87</v>
      </c>
      <c r="I131" s="184">
        <v>1</v>
      </c>
    </row>
    <row r="132" spans="1:9" ht="35.049999999999997" customHeight="1" x14ac:dyDescent="0.4">
      <c r="A132" s="149" t="s">
        <v>240</v>
      </c>
      <c r="B132" s="150">
        <v>2018</v>
      </c>
      <c r="C132" s="182">
        <v>60</v>
      </c>
      <c r="D132" s="149" t="s">
        <v>87</v>
      </c>
      <c r="E132" s="151">
        <v>0.67041072000000002</v>
      </c>
      <c r="F132" s="152">
        <v>0.19941548000000001</v>
      </c>
      <c r="G132" s="151">
        <v>0.13017381</v>
      </c>
      <c r="H132" s="184">
        <v>87</v>
      </c>
      <c r="I132" s="184">
        <v>1</v>
      </c>
    </row>
    <row r="133" spans="1:9" ht="17.05" customHeight="1" x14ac:dyDescent="0.4">
      <c r="A133" s="149" t="s">
        <v>231</v>
      </c>
      <c r="B133" s="150">
        <v>2018</v>
      </c>
      <c r="C133" s="182">
        <v>61</v>
      </c>
      <c r="D133" s="149" t="s">
        <v>88</v>
      </c>
      <c r="E133" s="151">
        <v>0.66044860000000005</v>
      </c>
      <c r="F133" s="152">
        <v>0.17536688</v>
      </c>
      <c r="G133" s="151">
        <v>0.16418452</v>
      </c>
      <c r="H133" s="184">
        <v>87</v>
      </c>
      <c r="I133" s="184">
        <v>2</v>
      </c>
    </row>
    <row r="134" spans="1:9" ht="17.05" customHeight="1" x14ac:dyDescent="0.4">
      <c r="A134" s="149" t="s">
        <v>231</v>
      </c>
      <c r="B134" s="150">
        <v>2018</v>
      </c>
      <c r="C134" s="182">
        <v>62</v>
      </c>
      <c r="D134" s="149" t="s">
        <v>171</v>
      </c>
      <c r="E134" s="151">
        <v>0.66078364000000001</v>
      </c>
      <c r="F134" s="152">
        <v>0.16368916999999999</v>
      </c>
      <c r="G134" s="151">
        <v>0.17552719</v>
      </c>
      <c r="H134" s="184">
        <v>82</v>
      </c>
      <c r="I134" s="184">
        <v>6</v>
      </c>
    </row>
    <row r="135" spans="1:9" ht="35.049999999999997" customHeight="1" x14ac:dyDescent="0.4">
      <c r="A135" s="149" t="s">
        <v>245</v>
      </c>
      <c r="B135" s="150">
        <v>2018</v>
      </c>
      <c r="C135" s="182">
        <v>63</v>
      </c>
      <c r="D135" s="149" t="s">
        <v>246</v>
      </c>
      <c r="E135" s="151">
        <v>0.53529247999999996</v>
      </c>
      <c r="F135" s="152">
        <v>0.20022064000000001</v>
      </c>
      <c r="G135" s="151">
        <v>0.26448687999999998</v>
      </c>
      <c r="H135" s="184">
        <v>88</v>
      </c>
      <c r="I135" s="184" t="s">
        <v>233</v>
      </c>
    </row>
    <row r="136" spans="1:9" ht="35.049999999999997" customHeight="1" x14ac:dyDescent="0.4">
      <c r="A136" s="149" t="s">
        <v>245</v>
      </c>
      <c r="B136" s="150">
        <v>2018</v>
      </c>
      <c r="C136" s="182">
        <v>64</v>
      </c>
      <c r="D136" s="149" t="s">
        <v>247</v>
      </c>
      <c r="E136" s="151">
        <v>0.64177768999999996</v>
      </c>
      <c r="F136" s="152">
        <v>0.12166456</v>
      </c>
      <c r="G136" s="151">
        <v>0.23655776000000001</v>
      </c>
      <c r="H136" s="184">
        <v>88</v>
      </c>
      <c r="I136" s="184" t="s">
        <v>233</v>
      </c>
    </row>
    <row r="137" spans="1:9" ht="35.049999999999997" customHeight="1" x14ac:dyDescent="0.4">
      <c r="A137" s="149" t="s">
        <v>245</v>
      </c>
      <c r="B137" s="150">
        <v>2018</v>
      </c>
      <c r="C137" s="182">
        <v>65</v>
      </c>
      <c r="D137" s="149" t="s">
        <v>248</v>
      </c>
      <c r="E137" s="151">
        <v>0.63039597999999997</v>
      </c>
      <c r="F137" s="152">
        <v>0.13717434000000001</v>
      </c>
      <c r="G137" s="151">
        <v>0.23242968</v>
      </c>
      <c r="H137" s="184">
        <v>88</v>
      </c>
      <c r="I137" s="184" t="s">
        <v>233</v>
      </c>
    </row>
    <row r="138" spans="1:9" ht="35.049999999999997" customHeight="1" x14ac:dyDescent="0.4">
      <c r="A138" s="149" t="s">
        <v>245</v>
      </c>
      <c r="B138" s="150">
        <v>2018</v>
      </c>
      <c r="C138" s="182">
        <v>66</v>
      </c>
      <c r="D138" s="149" t="s">
        <v>91</v>
      </c>
      <c r="E138" s="151">
        <v>0.55505313000000001</v>
      </c>
      <c r="F138" s="152">
        <v>0.25490149000000001</v>
      </c>
      <c r="G138" s="151">
        <v>0.19004538000000001</v>
      </c>
      <c r="H138" s="184">
        <v>87</v>
      </c>
      <c r="I138" s="184" t="s">
        <v>233</v>
      </c>
    </row>
    <row r="139" spans="1:9" ht="35.049999999999997" customHeight="1" x14ac:dyDescent="0.4">
      <c r="A139" s="149" t="s">
        <v>245</v>
      </c>
      <c r="B139" s="150">
        <v>2018</v>
      </c>
      <c r="C139" s="182">
        <v>67</v>
      </c>
      <c r="D139" s="149" t="s">
        <v>92</v>
      </c>
      <c r="E139" s="151">
        <v>0.32149942999999997</v>
      </c>
      <c r="F139" s="152">
        <v>0.30536526000000003</v>
      </c>
      <c r="G139" s="151">
        <v>0.37313531</v>
      </c>
      <c r="H139" s="184">
        <v>88</v>
      </c>
      <c r="I139" s="184" t="s">
        <v>233</v>
      </c>
    </row>
    <row r="140" spans="1:9" ht="35.049999999999997" customHeight="1" x14ac:dyDescent="0.4">
      <c r="A140" s="149" t="s">
        <v>245</v>
      </c>
      <c r="B140" s="150">
        <v>2018</v>
      </c>
      <c r="C140" s="182">
        <v>68</v>
      </c>
      <c r="D140" s="149" t="s">
        <v>93</v>
      </c>
      <c r="E140" s="151">
        <v>0.49533382999999997</v>
      </c>
      <c r="F140" s="152">
        <v>0.27136137999999999</v>
      </c>
      <c r="G140" s="151">
        <v>0.23330479000000001</v>
      </c>
      <c r="H140" s="184">
        <v>88</v>
      </c>
      <c r="I140" s="184" t="s">
        <v>233</v>
      </c>
    </row>
    <row r="141" spans="1:9" ht="35.049999999999997" customHeight="1" x14ac:dyDescent="0.4">
      <c r="A141" s="149" t="s">
        <v>245</v>
      </c>
      <c r="B141" s="150">
        <v>2018</v>
      </c>
      <c r="C141" s="182">
        <v>69</v>
      </c>
      <c r="D141" s="149" t="s">
        <v>249</v>
      </c>
      <c r="E141" s="151">
        <v>0.68612448000000004</v>
      </c>
      <c r="F141" s="152">
        <v>0.15600977999999999</v>
      </c>
      <c r="G141" s="151">
        <v>0.15786574</v>
      </c>
      <c r="H141" s="184">
        <v>88</v>
      </c>
      <c r="I141" s="184" t="s">
        <v>233</v>
      </c>
    </row>
    <row r="142" spans="1:9" ht="35.049999999999997" customHeight="1" x14ac:dyDescent="0.4">
      <c r="A142" s="149" t="s">
        <v>245</v>
      </c>
      <c r="B142" s="150">
        <v>2018</v>
      </c>
      <c r="C142" s="182">
        <v>70</v>
      </c>
      <c r="D142" s="149" t="s">
        <v>95</v>
      </c>
      <c r="E142" s="151">
        <v>0.54608118999999999</v>
      </c>
      <c r="F142" s="152">
        <v>0.21260388</v>
      </c>
      <c r="G142" s="151">
        <v>0.24131491999999999</v>
      </c>
      <c r="H142" s="184">
        <v>88</v>
      </c>
      <c r="I142" s="184" t="s">
        <v>233</v>
      </c>
    </row>
    <row r="143" spans="1:9" ht="35.049999999999997" customHeight="1" x14ac:dyDescent="0.4">
      <c r="A143" s="149" t="s">
        <v>245</v>
      </c>
      <c r="B143" s="150">
        <v>2018</v>
      </c>
      <c r="C143" s="182">
        <v>71</v>
      </c>
      <c r="D143" s="149" t="s">
        <v>250</v>
      </c>
      <c r="E143" s="151">
        <v>0.65281586000000003</v>
      </c>
      <c r="F143" s="152">
        <v>0.13250455999999999</v>
      </c>
      <c r="G143" s="151">
        <v>0.21467956999999999</v>
      </c>
      <c r="H143" s="184">
        <v>88</v>
      </c>
      <c r="I143" s="184" t="s">
        <v>233</v>
      </c>
    </row>
    <row r="144" spans="1:9" ht="17.05" customHeight="1" x14ac:dyDescent="0.4">
      <c r="A144" s="149" t="s">
        <v>231</v>
      </c>
      <c r="B144" s="150">
        <v>2017</v>
      </c>
      <c r="C144" s="182">
        <v>1</v>
      </c>
      <c r="D144" s="149" t="s">
        <v>232</v>
      </c>
      <c r="E144" s="151">
        <v>0.71307458000000001</v>
      </c>
      <c r="F144" s="152">
        <v>0.18202797000000001</v>
      </c>
      <c r="G144" s="151">
        <v>0.10489746</v>
      </c>
      <c r="H144" s="184">
        <v>109</v>
      </c>
      <c r="I144" s="184" t="s">
        <v>233</v>
      </c>
    </row>
    <row r="145" spans="1:9" ht="17.05" customHeight="1" x14ac:dyDescent="0.4">
      <c r="A145" s="149" t="s">
        <v>231</v>
      </c>
      <c r="B145" s="150">
        <v>2017</v>
      </c>
      <c r="C145" s="182">
        <v>2</v>
      </c>
      <c r="D145" s="149" t="s">
        <v>18</v>
      </c>
      <c r="E145" s="151">
        <v>0.81015736000000005</v>
      </c>
      <c r="F145" s="152">
        <v>9.6194150000000006E-2</v>
      </c>
      <c r="G145" s="151">
        <v>9.3648480000000006E-2</v>
      </c>
      <c r="H145" s="184">
        <v>109</v>
      </c>
      <c r="I145" s="184" t="s">
        <v>233</v>
      </c>
    </row>
    <row r="146" spans="1:9" ht="17.05" customHeight="1" x14ac:dyDescent="0.4">
      <c r="A146" s="149" t="s">
        <v>231</v>
      </c>
      <c r="B146" s="150">
        <v>2017</v>
      </c>
      <c r="C146" s="182">
        <v>3</v>
      </c>
      <c r="D146" s="149" t="s">
        <v>20</v>
      </c>
      <c r="E146" s="151">
        <v>0.71378251999999998</v>
      </c>
      <c r="F146" s="152">
        <v>0.16490651000000001</v>
      </c>
      <c r="G146" s="151">
        <v>0.12131097</v>
      </c>
      <c r="H146" s="184">
        <v>109</v>
      </c>
      <c r="I146" s="184" t="s">
        <v>233</v>
      </c>
    </row>
    <row r="147" spans="1:9" ht="17.05" customHeight="1" x14ac:dyDescent="0.4">
      <c r="A147" s="149" t="s">
        <v>231</v>
      </c>
      <c r="B147" s="150">
        <v>2017</v>
      </c>
      <c r="C147" s="182">
        <v>4</v>
      </c>
      <c r="D147" s="149" t="s">
        <v>22</v>
      </c>
      <c r="E147" s="151">
        <v>0.78498899</v>
      </c>
      <c r="F147" s="152">
        <v>9.6234539999999993E-2</v>
      </c>
      <c r="G147" s="151">
        <v>0.11877647</v>
      </c>
      <c r="H147" s="184">
        <v>108</v>
      </c>
      <c r="I147" s="184" t="s">
        <v>233</v>
      </c>
    </row>
    <row r="148" spans="1:9" ht="17.05" customHeight="1" x14ac:dyDescent="0.4">
      <c r="A148" s="149" t="s">
        <v>231</v>
      </c>
      <c r="B148" s="150">
        <v>2017</v>
      </c>
      <c r="C148" s="182">
        <v>5</v>
      </c>
      <c r="D148" s="149" t="s">
        <v>24</v>
      </c>
      <c r="E148" s="151">
        <v>0.80995702000000003</v>
      </c>
      <c r="F148" s="152">
        <v>0.12770927000000001</v>
      </c>
      <c r="G148" s="151">
        <v>6.2333710000000001E-2</v>
      </c>
      <c r="H148" s="184">
        <v>109</v>
      </c>
      <c r="I148" s="184" t="s">
        <v>233</v>
      </c>
    </row>
    <row r="149" spans="1:9" ht="17.05" customHeight="1" x14ac:dyDescent="0.4">
      <c r="A149" s="149" t="s">
        <v>231</v>
      </c>
      <c r="B149" s="150">
        <v>2017</v>
      </c>
      <c r="C149" s="182">
        <v>6</v>
      </c>
      <c r="D149" s="149" t="s">
        <v>27</v>
      </c>
      <c r="E149" s="151">
        <v>0.85845990999999999</v>
      </c>
      <c r="F149" s="152">
        <v>5.5852119999999998E-2</v>
      </c>
      <c r="G149" s="151">
        <v>8.5687970000000002E-2</v>
      </c>
      <c r="H149" s="184">
        <v>108</v>
      </c>
      <c r="I149" s="184" t="s">
        <v>233</v>
      </c>
    </row>
    <row r="150" spans="1:9" ht="17.05" customHeight="1" x14ac:dyDescent="0.4">
      <c r="A150" s="149" t="s">
        <v>231</v>
      </c>
      <c r="B150" s="150">
        <v>2017</v>
      </c>
      <c r="C150" s="182">
        <v>7</v>
      </c>
      <c r="D150" s="149" t="s">
        <v>30</v>
      </c>
      <c r="E150" s="151">
        <v>0.95453505000000005</v>
      </c>
      <c r="F150" s="152">
        <v>4.5464949999999997E-2</v>
      </c>
      <c r="G150" s="151">
        <v>0</v>
      </c>
      <c r="H150" s="184">
        <v>109</v>
      </c>
      <c r="I150" s="184" t="s">
        <v>233</v>
      </c>
    </row>
    <row r="151" spans="1:9" ht="17.05" customHeight="1" x14ac:dyDescent="0.4">
      <c r="A151" s="149" t="s">
        <v>231</v>
      </c>
      <c r="B151" s="150">
        <v>2017</v>
      </c>
      <c r="C151" s="182">
        <v>8</v>
      </c>
      <c r="D151" s="149" t="s">
        <v>33</v>
      </c>
      <c r="E151" s="151">
        <v>0.93114567999999998</v>
      </c>
      <c r="F151" s="152">
        <v>5.9758260000000001E-2</v>
      </c>
      <c r="G151" s="151">
        <v>9.0960599999999996E-3</v>
      </c>
      <c r="H151" s="184">
        <v>109</v>
      </c>
      <c r="I151" s="184" t="s">
        <v>233</v>
      </c>
    </row>
    <row r="152" spans="1:9" ht="17.05" customHeight="1" x14ac:dyDescent="0.4">
      <c r="A152" s="149" t="s">
        <v>231</v>
      </c>
      <c r="B152" s="150">
        <v>2017</v>
      </c>
      <c r="C152" s="182">
        <v>9</v>
      </c>
      <c r="D152" s="149" t="s">
        <v>136</v>
      </c>
      <c r="E152" s="151">
        <v>0.48349213000000002</v>
      </c>
      <c r="F152" s="152">
        <v>0.13974626000000001</v>
      </c>
      <c r="G152" s="151">
        <v>0.37676161000000002</v>
      </c>
      <c r="H152" s="184">
        <v>109</v>
      </c>
      <c r="I152" s="184">
        <v>0</v>
      </c>
    </row>
    <row r="153" spans="1:9" ht="17.05" customHeight="1" x14ac:dyDescent="0.4">
      <c r="A153" s="149" t="s">
        <v>231</v>
      </c>
      <c r="B153" s="150">
        <v>2017</v>
      </c>
      <c r="C153" s="182">
        <v>10</v>
      </c>
      <c r="D153" s="149" t="s">
        <v>234</v>
      </c>
      <c r="E153" s="151">
        <v>0.46683341</v>
      </c>
      <c r="F153" s="152">
        <v>0.23299877999999999</v>
      </c>
      <c r="G153" s="151">
        <v>0.30016780999999998</v>
      </c>
      <c r="H153" s="184">
        <v>108</v>
      </c>
      <c r="I153" s="184">
        <v>0</v>
      </c>
    </row>
    <row r="154" spans="1:9" ht="17.05" customHeight="1" x14ac:dyDescent="0.4">
      <c r="A154" s="149" t="s">
        <v>231</v>
      </c>
      <c r="B154" s="150">
        <v>2017</v>
      </c>
      <c r="C154" s="182">
        <v>11</v>
      </c>
      <c r="D154" s="149" t="s">
        <v>235</v>
      </c>
      <c r="E154" s="151">
        <v>0.62348935000000005</v>
      </c>
      <c r="F154" s="152">
        <v>0.17880846</v>
      </c>
      <c r="G154" s="151">
        <v>0.19770219</v>
      </c>
      <c r="H154" s="184">
        <v>105</v>
      </c>
      <c r="I154" s="184">
        <v>0</v>
      </c>
    </row>
    <row r="155" spans="1:9" ht="17.05" customHeight="1" x14ac:dyDescent="0.4">
      <c r="A155" s="149" t="s">
        <v>231</v>
      </c>
      <c r="B155" s="150">
        <v>2017</v>
      </c>
      <c r="C155" s="182">
        <v>12</v>
      </c>
      <c r="D155" s="149" t="s">
        <v>402</v>
      </c>
      <c r="E155" s="151">
        <v>0.89125600000000005</v>
      </c>
      <c r="F155" s="152">
        <v>7.8985070000000004E-2</v>
      </c>
      <c r="G155" s="151">
        <v>2.9758940000000001E-2</v>
      </c>
      <c r="H155" s="184">
        <v>109</v>
      </c>
      <c r="I155" s="184">
        <v>0</v>
      </c>
    </row>
    <row r="156" spans="1:9" ht="17.05" customHeight="1" x14ac:dyDescent="0.4">
      <c r="A156" s="149" t="s">
        <v>231</v>
      </c>
      <c r="B156" s="150">
        <v>2017</v>
      </c>
      <c r="C156" s="182">
        <v>13</v>
      </c>
      <c r="D156" s="149" t="s">
        <v>45</v>
      </c>
      <c r="E156" s="151">
        <v>0.95685534999999999</v>
      </c>
      <c r="F156" s="152">
        <v>2.6156639999999998E-2</v>
      </c>
      <c r="G156" s="151">
        <v>1.698802E-2</v>
      </c>
      <c r="H156" s="184">
        <v>108</v>
      </c>
      <c r="I156" s="184">
        <v>0</v>
      </c>
    </row>
    <row r="157" spans="1:9" ht="35.049999999999997" customHeight="1" x14ac:dyDescent="0.4">
      <c r="A157" s="149" t="s">
        <v>231</v>
      </c>
      <c r="B157" s="150">
        <v>2017</v>
      </c>
      <c r="C157" s="182">
        <v>14</v>
      </c>
      <c r="D157" s="149" t="s">
        <v>137</v>
      </c>
      <c r="E157" s="151">
        <v>0.8264186</v>
      </c>
      <c r="F157" s="152">
        <v>6.8894769999999994E-2</v>
      </c>
      <c r="G157" s="151">
        <v>0.10468661999999999</v>
      </c>
      <c r="H157" s="184">
        <v>109</v>
      </c>
      <c r="I157" s="184">
        <v>0</v>
      </c>
    </row>
    <row r="158" spans="1:9" ht="17.05" customHeight="1" x14ac:dyDescent="0.4">
      <c r="A158" s="149" t="s">
        <v>231</v>
      </c>
      <c r="B158" s="150">
        <v>2017</v>
      </c>
      <c r="C158" s="182">
        <v>15</v>
      </c>
      <c r="D158" s="149" t="s">
        <v>46</v>
      </c>
      <c r="E158" s="151">
        <v>0.84062307999999997</v>
      </c>
      <c r="F158" s="152">
        <v>0.10875923</v>
      </c>
      <c r="G158" s="151">
        <v>5.0617700000000002E-2</v>
      </c>
      <c r="H158" s="184">
        <v>103</v>
      </c>
      <c r="I158" s="184">
        <v>6</v>
      </c>
    </row>
    <row r="159" spans="1:9" ht="17.05" customHeight="1" x14ac:dyDescent="0.4">
      <c r="A159" s="149" t="s">
        <v>231</v>
      </c>
      <c r="B159" s="150">
        <v>2017</v>
      </c>
      <c r="C159" s="182">
        <v>16</v>
      </c>
      <c r="D159" s="149" t="s">
        <v>47</v>
      </c>
      <c r="E159" s="151">
        <v>0.87344518999999998</v>
      </c>
      <c r="F159" s="152">
        <v>9.8148159999999998E-2</v>
      </c>
      <c r="G159" s="151">
        <v>2.8406649999999999E-2</v>
      </c>
      <c r="H159" s="184">
        <v>105</v>
      </c>
      <c r="I159" s="184">
        <v>1</v>
      </c>
    </row>
    <row r="160" spans="1:9" ht="17.05" customHeight="1" x14ac:dyDescent="0.4">
      <c r="A160" s="149" t="s">
        <v>231</v>
      </c>
      <c r="B160" s="150">
        <v>2017</v>
      </c>
      <c r="C160" s="182">
        <v>17</v>
      </c>
      <c r="D160" s="149" t="s">
        <v>237</v>
      </c>
      <c r="E160" s="151">
        <v>0.58533946999999997</v>
      </c>
      <c r="F160" s="152">
        <v>0.18659228</v>
      </c>
      <c r="G160" s="151">
        <v>0.22806825</v>
      </c>
      <c r="H160" s="184">
        <v>107</v>
      </c>
      <c r="I160" s="184">
        <v>2</v>
      </c>
    </row>
    <row r="161" spans="1:9" ht="17.05" customHeight="1" x14ac:dyDescent="0.4">
      <c r="A161" s="149" t="s">
        <v>231</v>
      </c>
      <c r="B161" s="150">
        <v>2017</v>
      </c>
      <c r="C161" s="182">
        <v>18</v>
      </c>
      <c r="D161" s="149" t="s">
        <v>49</v>
      </c>
      <c r="E161" s="151">
        <v>0.49352099999999999</v>
      </c>
      <c r="F161" s="152">
        <v>0.30118709999999999</v>
      </c>
      <c r="G161" s="151">
        <v>0.20529190999999999</v>
      </c>
      <c r="H161" s="184">
        <v>108</v>
      </c>
      <c r="I161" s="184">
        <v>1</v>
      </c>
    </row>
    <row r="162" spans="1:9" ht="35.049999999999997" customHeight="1" x14ac:dyDescent="0.4">
      <c r="A162" s="149" t="s">
        <v>231</v>
      </c>
      <c r="B162" s="150">
        <v>2017</v>
      </c>
      <c r="C162" s="182">
        <v>19</v>
      </c>
      <c r="D162" s="149" t="s">
        <v>138</v>
      </c>
      <c r="E162" s="151">
        <v>0.79642060000000003</v>
      </c>
      <c r="F162" s="152">
        <v>0.10286559000000001</v>
      </c>
      <c r="G162" s="151">
        <v>0.10071382</v>
      </c>
      <c r="H162" s="184">
        <v>94</v>
      </c>
      <c r="I162" s="184">
        <v>15</v>
      </c>
    </row>
    <row r="163" spans="1:9" ht="17.05" customHeight="1" x14ac:dyDescent="0.4">
      <c r="A163" s="149" t="s">
        <v>231</v>
      </c>
      <c r="B163" s="150">
        <v>2017</v>
      </c>
      <c r="C163" s="182">
        <v>20</v>
      </c>
      <c r="D163" s="149" t="s">
        <v>238</v>
      </c>
      <c r="E163" s="151">
        <v>0.88875857999999996</v>
      </c>
      <c r="F163" s="152">
        <v>8.4367360000000002E-2</v>
      </c>
      <c r="G163" s="151">
        <v>2.6874060000000002E-2</v>
      </c>
      <c r="H163" s="184">
        <v>107</v>
      </c>
      <c r="I163" s="184" t="s">
        <v>233</v>
      </c>
    </row>
    <row r="164" spans="1:9" ht="17.05" customHeight="1" x14ac:dyDescent="0.4">
      <c r="A164" s="149" t="s">
        <v>231</v>
      </c>
      <c r="B164" s="150">
        <v>2017</v>
      </c>
      <c r="C164" s="182">
        <v>21</v>
      </c>
      <c r="D164" s="149" t="s">
        <v>51</v>
      </c>
      <c r="E164" s="151">
        <v>0.65314631999999995</v>
      </c>
      <c r="F164" s="152">
        <v>0.14271260999999999</v>
      </c>
      <c r="G164" s="151">
        <v>0.20414107000000001</v>
      </c>
      <c r="H164" s="184">
        <v>106</v>
      </c>
      <c r="I164" s="184">
        <v>3</v>
      </c>
    </row>
    <row r="165" spans="1:9" ht="17.05" customHeight="1" x14ac:dyDescent="0.4">
      <c r="A165" s="149" t="s">
        <v>231</v>
      </c>
      <c r="B165" s="150">
        <v>2017</v>
      </c>
      <c r="C165" s="182">
        <v>22</v>
      </c>
      <c r="D165" s="149" t="s">
        <v>52</v>
      </c>
      <c r="E165" s="151">
        <v>0.63403836000000002</v>
      </c>
      <c r="F165" s="152">
        <v>0.18343128</v>
      </c>
      <c r="G165" s="151">
        <v>0.18253036</v>
      </c>
      <c r="H165" s="184">
        <v>98</v>
      </c>
      <c r="I165" s="184">
        <v>11</v>
      </c>
    </row>
    <row r="166" spans="1:9" ht="17.05" customHeight="1" x14ac:dyDescent="0.4">
      <c r="A166" s="149" t="s">
        <v>231</v>
      </c>
      <c r="B166" s="150">
        <v>2017</v>
      </c>
      <c r="C166" s="182">
        <v>23</v>
      </c>
      <c r="D166" s="149" t="s">
        <v>53</v>
      </c>
      <c r="E166" s="151">
        <v>0.45986730999999997</v>
      </c>
      <c r="F166" s="152">
        <v>0.33761348000000002</v>
      </c>
      <c r="G166" s="151">
        <v>0.20251921000000001</v>
      </c>
      <c r="H166" s="184">
        <v>90</v>
      </c>
      <c r="I166" s="184">
        <v>19</v>
      </c>
    </row>
    <row r="167" spans="1:9" ht="17.05" customHeight="1" x14ac:dyDescent="0.4">
      <c r="A167" s="149" t="s">
        <v>231</v>
      </c>
      <c r="B167" s="150">
        <v>2017</v>
      </c>
      <c r="C167" s="182">
        <v>24</v>
      </c>
      <c r="D167" s="149" t="s">
        <v>239</v>
      </c>
      <c r="E167" s="151">
        <v>0.55452902000000004</v>
      </c>
      <c r="F167" s="152">
        <v>0.26249569</v>
      </c>
      <c r="G167" s="151">
        <v>0.18297529000000001</v>
      </c>
      <c r="H167" s="184">
        <v>101</v>
      </c>
      <c r="I167" s="184">
        <v>8</v>
      </c>
    </row>
    <row r="168" spans="1:9" ht="17.05" customHeight="1" x14ac:dyDescent="0.4">
      <c r="A168" s="149" t="s">
        <v>231</v>
      </c>
      <c r="B168" s="150">
        <v>2017</v>
      </c>
      <c r="C168" s="182">
        <v>25</v>
      </c>
      <c r="D168" s="149" t="s">
        <v>55</v>
      </c>
      <c r="E168" s="151">
        <v>0.60268217000000002</v>
      </c>
      <c r="F168" s="152">
        <v>0.22196289</v>
      </c>
      <c r="G168" s="151">
        <v>0.17535493999999999</v>
      </c>
      <c r="H168" s="184">
        <v>95</v>
      </c>
      <c r="I168" s="184">
        <v>13</v>
      </c>
    </row>
    <row r="169" spans="1:9" ht="17.05" customHeight="1" x14ac:dyDescent="0.4">
      <c r="A169" s="149" t="s">
        <v>231</v>
      </c>
      <c r="B169" s="150">
        <v>2017</v>
      </c>
      <c r="C169" s="182">
        <v>26</v>
      </c>
      <c r="D169" s="149" t="s">
        <v>56</v>
      </c>
      <c r="E169" s="151">
        <v>0.89574551999999996</v>
      </c>
      <c r="F169" s="152">
        <v>5.6938799999999998E-2</v>
      </c>
      <c r="G169" s="151">
        <v>4.7315679999999999E-2</v>
      </c>
      <c r="H169" s="184">
        <v>109</v>
      </c>
      <c r="I169" s="184">
        <v>0</v>
      </c>
    </row>
    <row r="170" spans="1:9" ht="17.05" customHeight="1" x14ac:dyDescent="0.4">
      <c r="A170" s="149" t="s">
        <v>231</v>
      </c>
      <c r="B170" s="150">
        <v>2017</v>
      </c>
      <c r="C170" s="182">
        <v>27</v>
      </c>
      <c r="D170" s="149" t="s">
        <v>57</v>
      </c>
      <c r="E170" s="151">
        <v>0.73880179999999995</v>
      </c>
      <c r="F170" s="152">
        <v>0.19659984999999999</v>
      </c>
      <c r="G170" s="151">
        <v>6.4598349999999999E-2</v>
      </c>
      <c r="H170" s="184">
        <v>104</v>
      </c>
      <c r="I170" s="184">
        <v>4</v>
      </c>
    </row>
    <row r="171" spans="1:9" ht="17.05" customHeight="1" x14ac:dyDescent="0.4">
      <c r="A171" s="149" t="s">
        <v>240</v>
      </c>
      <c r="B171" s="150">
        <v>2017</v>
      </c>
      <c r="C171" s="182">
        <v>28</v>
      </c>
      <c r="D171" s="149" t="s">
        <v>58</v>
      </c>
      <c r="E171" s="151">
        <v>0.90727248999999999</v>
      </c>
      <c r="F171" s="152">
        <v>8.3357769999999998E-2</v>
      </c>
      <c r="G171" s="151">
        <v>9.3697399999999997E-3</v>
      </c>
      <c r="H171" s="184">
        <v>109</v>
      </c>
      <c r="I171" s="184" t="s">
        <v>233</v>
      </c>
    </row>
    <row r="172" spans="1:9" ht="35.049999999999997" customHeight="1" x14ac:dyDescent="0.4">
      <c r="A172" s="149" t="s">
        <v>231</v>
      </c>
      <c r="B172" s="150">
        <v>2017</v>
      </c>
      <c r="C172" s="182">
        <v>29</v>
      </c>
      <c r="D172" s="149" t="s">
        <v>403</v>
      </c>
      <c r="E172" s="151">
        <v>0.83697286999999998</v>
      </c>
      <c r="F172" s="152">
        <v>0.12555205999999999</v>
      </c>
      <c r="G172" s="151">
        <v>3.7475069999999999E-2</v>
      </c>
      <c r="H172" s="184">
        <v>107</v>
      </c>
      <c r="I172" s="184">
        <v>0</v>
      </c>
    </row>
    <row r="173" spans="1:9" ht="17.05" customHeight="1" x14ac:dyDescent="0.4">
      <c r="A173" s="149" t="s">
        <v>231</v>
      </c>
      <c r="B173" s="150">
        <v>2017</v>
      </c>
      <c r="C173" s="182">
        <v>30</v>
      </c>
      <c r="D173" s="149" t="s">
        <v>60</v>
      </c>
      <c r="E173" s="151">
        <v>0.56546863000000003</v>
      </c>
      <c r="F173" s="152">
        <v>0.28409982</v>
      </c>
      <c r="G173" s="151">
        <v>0.15043155</v>
      </c>
      <c r="H173" s="184">
        <v>105</v>
      </c>
      <c r="I173" s="184">
        <v>3</v>
      </c>
    </row>
    <row r="174" spans="1:9" ht="17.05" customHeight="1" x14ac:dyDescent="0.4">
      <c r="A174" s="149" t="s">
        <v>231</v>
      </c>
      <c r="B174" s="150">
        <v>2017</v>
      </c>
      <c r="C174" s="182">
        <v>31</v>
      </c>
      <c r="D174" s="149" t="s">
        <v>61</v>
      </c>
      <c r="E174" s="151">
        <v>0.68194016000000002</v>
      </c>
      <c r="F174" s="152">
        <v>0.15459102999999999</v>
      </c>
      <c r="G174" s="151">
        <v>0.16346880999999999</v>
      </c>
      <c r="H174" s="184">
        <v>106</v>
      </c>
      <c r="I174" s="184">
        <v>2</v>
      </c>
    </row>
    <row r="175" spans="1:9" ht="17.05" customHeight="1" x14ac:dyDescent="0.4">
      <c r="A175" s="149" t="s">
        <v>231</v>
      </c>
      <c r="B175" s="150">
        <v>2017</v>
      </c>
      <c r="C175" s="182">
        <v>32</v>
      </c>
      <c r="D175" s="149" t="s">
        <v>62</v>
      </c>
      <c r="E175" s="151">
        <v>0.55238452999999998</v>
      </c>
      <c r="F175" s="152">
        <v>0.26101434000000001</v>
      </c>
      <c r="G175" s="151">
        <v>0.18660113</v>
      </c>
      <c r="H175" s="184">
        <v>104</v>
      </c>
      <c r="I175" s="184">
        <v>3</v>
      </c>
    </row>
    <row r="176" spans="1:9" ht="17.05" customHeight="1" x14ac:dyDescent="0.4">
      <c r="A176" s="149" t="s">
        <v>231</v>
      </c>
      <c r="B176" s="150">
        <v>2017</v>
      </c>
      <c r="C176" s="182">
        <v>33</v>
      </c>
      <c r="D176" s="149" t="s">
        <v>63</v>
      </c>
      <c r="E176" s="151">
        <v>0.48446711999999997</v>
      </c>
      <c r="F176" s="152">
        <v>0.2411364</v>
      </c>
      <c r="G176" s="151">
        <v>0.27439648</v>
      </c>
      <c r="H176" s="184">
        <v>88</v>
      </c>
      <c r="I176" s="184">
        <v>18</v>
      </c>
    </row>
    <row r="177" spans="1:9" ht="35.049999999999997" customHeight="1" x14ac:dyDescent="0.4">
      <c r="A177" s="149" t="s">
        <v>231</v>
      </c>
      <c r="B177" s="150">
        <v>2017</v>
      </c>
      <c r="C177" s="182">
        <v>34</v>
      </c>
      <c r="D177" s="149" t="s">
        <v>139</v>
      </c>
      <c r="E177" s="151">
        <v>0.63510951000000004</v>
      </c>
      <c r="F177" s="152">
        <v>0.25079431000000002</v>
      </c>
      <c r="G177" s="151">
        <v>0.11409618000000001</v>
      </c>
      <c r="H177" s="184">
        <v>101</v>
      </c>
      <c r="I177" s="184">
        <v>6</v>
      </c>
    </row>
    <row r="178" spans="1:9" ht="17.05" customHeight="1" x14ac:dyDescent="0.4">
      <c r="A178" s="149" t="s">
        <v>231</v>
      </c>
      <c r="B178" s="150">
        <v>2017</v>
      </c>
      <c r="C178" s="182">
        <v>35</v>
      </c>
      <c r="D178" s="149" t="s">
        <v>64</v>
      </c>
      <c r="E178" s="151">
        <v>0.84370265</v>
      </c>
      <c r="F178" s="152">
        <v>0.1169613</v>
      </c>
      <c r="G178" s="151">
        <v>3.9336059999999999E-2</v>
      </c>
      <c r="H178" s="184">
        <v>105</v>
      </c>
      <c r="I178" s="184">
        <v>3</v>
      </c>
    </row>
    <row r="179" spans="1:9" ht="17.05" customHeight="1" x14ac:dyDescent="0.4">
      <c r="A179" s="149" t="s">
        <v>231</v>
      </c>
      <c r="B179" s="150">
        <v>2017</v>
      </c>
      <c r="C179" s="182">
        <v>36</v>
      </c>
      <c r="D179" s="149" t="s">
        <v>65</v>
      </c>
      <c r="E179" s="151">
        <v>0.83307443999999997</v>
      </c>
      <c r="F179" s="152">
        <v>7.9307989999999995E-2</v>
      </c>
      <c r="G179" s="151">
        <v>8.7617559999999997E-2</v>
      </c>
      <c r="H179" s="184">
        <v>107</v>
      </c>
      <c r="I179" s="184">
        <v>1</v>
      </c>
    </row>
    <row r="180" spans="1:9" ht="35.049999999999997" customHeight="1" x14ac:dyDescent="0.4">
      <c r="A180" s="149" t="s">
        <v>231</v>
      </c>
      <c r="B180" s="150">
        <v>2017</v>
      </c>
      <c r="C180" s="182">
        <v>37</v>
      </c>
      <c r="D180" s="149" t="s">
        <v>66</v>
      </c>
      <c r="E180" s="151">
        <v>0.62758102999999998</v>
      </c>
      <c r="F180" s="152">
        <v>0.14373625000000001</v>
      </c>
      <c r="G180" s="151">
        <v>0.22868273</v>
      </c>
      <c r="H180" s="184">
        <v>104</v>
      </c>
      <c r="I180" s="184">
        <v>3</v>
      </c>
    </row>
    <row r="181" spans="1:9" ht="53.05" customHeight="1" x14ac:dyDescent="0.4">
      <c r="A181" s="149" t="s">
        <v>231</v>
      </c>
      <c r="B181" s="150">
        <v>2017</v>
      </c>
      <c r="C181" s="182">
        <v>38</v>
      </c>
      <c r="D181" s="149" t="s">
        <v>140</v>
      </c>
      <c r="E181" s="151">
        <v>0.62786271000000005</v>
      </c>
      <c r="F181" s="152">
        <v>0.16330162000000001</v>
      </c>
      <c r="G181" s="151">
        <v>0.20883567</v>
      </c>
      <c r="H181" s="184">
        <v>104</v>
      </c>
      <c r="I181" s="184">
        <v>3</v>
      </c>
    </row>
    <row r="182" spans="1:9" ht="17.05" customHeight="1" x14ac:dyDescent="0.4">
      <c r="A182" s="149" t="s">
        <v>231</v>
      </c>
      <c r="B182" s="150">
        <v>2017</v>
      </c>
      <c r="C182" s="182">
        <v>39</v>
      </c>
      <c r="D182" s="149" t="s">
        <v>67</v>
      </c>
      <c r="E182" s="151">
        <v>0.87539604000000004</v>
      </c>
      <c r="F182" s="152">
        <v>6.9574789999999997E-2</v>
      </c>
      <c r="G182" s="151">
        <v>5.5029170000000002E-2</v>
      </c>
      <c r="H182" s="184">
        <v>108</v>
      </c>
      <c r="I182" s="184">
        <v>0</v>
      </c>
    </row>
    <row r="183" spans="1:9" ht="17.05" customHeight="1" x14ac:dyDescent="0.4">
      <c r="A183" s="149" t="s">
        <v>231</v>
      </c>
      <c r="B183" s="150">
        <v>2017</v>
      </c>
      <c r="C183" s="182">
        <v>40</v>
      </c>
      <c r="D183" s="149" t="s">
        <v>242</v>
      </c>
      <c r="E183" s="151">
        <v>0.74807261999999997</v>
      </c>
      <c r="F183" s="152">
        <v>0.14693216000000001</v>
      </c>
      <c r="G183" s="151">
        <v>0.10499522</v>
      </c>
      <c r="H183" s="184">
        <v>108</v>
      </c>
      <c r="I183" s="184" t="s">
        <v>233</v>
      </c>
    </row>
    <row r="184" spans="1:9" ht="17.05" customHeight="1" x14ac:dyDescent="0.4">
      <c r="A184" s="149" t="s">
        <v>231</v>
      </c>
      <c r="B184" s="150">
        <v>2017</v>
      </c>
      <c r="C184" s="182">
        <v>41</v>
      </c>
      <c r="D184" s="149" t="s">
        <v>243</v>
      </c>
      <c r="E184" s="151">
        <v>0.63656771999999995</v>
      </c>
      <c r="F184" s="152">
        <v>0.18551238</v>
      </c>
      <c r="G184" s="151">
        <v>0.17791989999999999</v>
      </c>
      <c r="H184" s="184">
        <v>105</v>
      </c>
      <c r="I184" s="184">
        <v>3</v>
      </c>
    </row>
    <row r="185" spans="1:9" ht="17.05" customHeight="1" x14ac:dyDescent="0.4">
      <c r="A185" s="149" t="s">
        <v>231</v>
      </c>
      <c r="B185" s="150">
        <v>2017</v>
      </c>
      <c r="C185" s="182">
        <v>42</v>
      </c>
      <c r="D185" s="149" t="s">
        <v>70</v>
      </c>
      <c r="E185" s="151">
        <v>0.96182365999999997</v>
      </c>
      <c r="F185" s="152">
        <v>0</v>
      </c>
      <c r="G185" s="151">
        <v>3.8176340000000003E-2</v>
      </c>
      <c r="H185" s="184">
        <v>108</v>
      </c>
      <c r="I185" s="184">
        <v>0</v>
      </c>
    </row>
    <row r="186" spans="1:9" ht="17.05" customHeight="1" x14ac:dyDescent="0.4">
      <c r="A186" s="149" t="s">
        <v>231</v>
      </c>
      <c r="B186" s="150">
        <v>2017</v>
      </c>
      <c r="C186" s="182">
        <v>43</v>
      </c>
      <c r="D186" s="149" t="s">
        <v>71</v>
      </c>
      <c r="E186" s="151">
        <v>0.75766188999999995</v>
      </c>
      <c r="F186" s="152">
        <v>0.13407077000000001</v>
      </c>
      <c r="G186" s="151">
        <v>0.10826734</v>
      </c>
      <c r="H186" s="184">
        <v>108</v>
      </c>
      <c r="I186" s="184">
        <v>0</v>
      </c>
    </row>
    <row r="187" spans="1:9" ht="17.05" customHeight="1" x14ac:dyDescent="0.4">
      <c r="A187" s="149" t="s">
        <v>231</v>
      </c>
      <c r="B187" s="150">
        <v>2017</v>
      </c>
      <c r="C187" s="182">
        <v>44</v>
      </c>
      <c r="D187" s="149" t="s">
        <v>72</v>
      </c>
      <c r="E187" s="151">
        <v>0.76720124000000001</v>
      </c>
      <c r="F187" s="152">
        <v>0.13759128000000001</v>
      </c>
      <c r="G187" s="151">
        <v>9.5207490000000006E-2</v>
      </c>
      <c r="H187" s="184">
        <v>107</v>
      </c>
      <c r="I187" s="184">
        <v>0</v>
      </c>
    </row>
    <row r="188" spans="1:9" ht="17.05" customHeight="1" x14ac:dyDescent="0.4">
      <c r="A188" s="149" t="s">
        <v>231</v>
      </c>
      <c r="B188" s="150">
        <v>2017</v>
      </c>
      <c r="C188" s="182">
        <v>45</v>
      </c>
      <c r="D188" s="149" t="s">
        <v>73</v>
      </c>
      <c r="E188" s="151">
        <v>0.83683589999999997</v>
      </c>
      <c r="F188" s="152">
        <v>9.6561690000000006E-2</v>
      </c>
      <c r="G188" s="151">
        <v>6.6602400000000006E-2</v>
      </c>
      <c r="H188" s="184">
        <v>102</v>
      </c>
      <c r="I188" s="184">
        <v>4</v>
      </c>
    </row>
    <row r="189" spans="1:9" ht="17.05" customHeight="1" x14ac:dyDescent="0.4">
      <c r="A189" s="149" t="s">
        <v>231</v>
      </c>
      <c r="B189" s="150">
        <v>2017</v>
      </c>
      <c r="C189" s="182">
        <v>46</v>
      </c>
      <c r="D189" s="149" t="s">
        <v>74</v>
      </c>
      <c r="E189" s="151">
        <v>0.80890941999999999</v>
      </c>
      <c r="F189" s="152">
        <v>0.10303038</v>
      </c>
      <c r="G189" s="151">
        <v>8.8060200000000005E-2</v>
      </c>
      <c r="H189" s="184">
        <v>108</v>
      </c>
      <c r="I189" s="184">
        <v>0</v>
      </c>
    </row>
    <row r="190" spans="1:9" ht="17.05" customHeight="1" x14ac:dyDescent="0.4">
      <c r="A190" s="149" t="s">
        <v>231</v>
      </c>
      <c r="B190" s="150">
        <v>2017</v>
      </c>
      <c r="C190" s="182">
        <v>47</v>
      </c>
      <c r="D190" s="149" t="s">
        <v>75</v>
      </c>
      <c r="E190" s="151">
        <v>0.80476263999999997</v>
      </c>
      <c r="F190" s="152">
        <v>0.12651114999999999</v>
      </c>
      <c r="G190" s="151">
        <v>6.8726209999999996E-2</v>
      </c>
      <c r="H190" s="184">
        <v>107</v>
      </c>
      <c r="I190" s="184">
        <v>0</v>
      </c>
    </row>
    <row r="191" spans="1:9" ht="17.05" customHeight="1" x14ac:dyDescent="0.4">
      <c r="A191" s="149" t="s">
        <v>231</v>
      </c>
      <c r="B191" s="150">
        <v>2017</v>
      </c>
      <c r="C191" s="182">
        <v>48</v>
      </c>
      <c r="D191" s="149" t="s">
        <v>76</v>
      </c>
      <c r="E191" s="151">
        <v>0.90217526000000003</v>
      </c>
      <c r="F191" s="152">
        <v>4.8346409999999999E-2</v>
      </c>
      <c r="G191" s="151">
        <v>4.9478330000000001E-2</v>
      </c>
      <c r="H191" s="184">
        <v>108</v>
      </c>
      <c r="I191" s="184" t="s">
        <v>233</v>
      </c>
    </row>
    <row r="192" spans="1:9" ht="17.05" customHeight="1" x14ac:dyDescent="0.4">
      <c r="A192" s="149" t="s">
        <v>231</v>
      </c>
      <c r="B192" s="150">
        <v>2017</v>
      </c>
      <c r="C192" s="182">
        <v>49</v>
      </c>
      <c r="D192" s="149" t="s">
        <v>77</v>
      </c>
      <c r="E192" s="151">
        <v>0.89329767999999998</v>
      </c>
      <c r="F192" s="152">
        <v>4.3889640000000001E-2</v>
      </c>
      <c r="G192" s="151">
        <v>6.2812679999999996E-2</v>
      </c>
      <c r="H192" s="184">
        <v>108</v>
      </c>
      <c r="I192" s="184" t="s">
        <v>233</v>
      </c>
    </row>
    <row r="193" spans="1:9" ht="17.05" customHeight="1" x14ac:dyDescent="0.4">
      <c r="A193" s="149" t="s">
        <v>231</v>
      </c>
      <c r="B193" s="150">
        <v>2017</v>
      </c>
      <c r="C193" s="182">
        <v>50</v>
      </c>
      <c r="D193" s="149" t="s">
        <v>78</v>
      </c>
      <c r="E193" s="151">
        <v>0.88225995000000002</v>
      </c>
      <c r="F193" s="152">
        <v>6.7977010000000004E-2</v>
      </c>
      <c r="G193" s="151">
        <v>4.976303E-2</v>
      </c>
      <c r="H193" s="184">
        <v>106</v>
      </c>
      <c r="I193" s="184" t="s">
        <v>233</v>
      </c>
    </row>
    <row r="194" spans="1:9" ht="17.05" customHeight="1" x14ac:dyDescent="0.4">
      <c r="A194" s="149" t="s">
        <v>231</v>
      </c>
      <c r="B194" s="150">
        <v>2017</v>
      </c>
      <c r="C194" s="182">
        <v>51</v>
      </c>
      <c r="D194" s="149" t="s">
        <v>79</v>
      </c>
      <c r="E194" s="151">
        <v>0.87407323999999997</v>
      </c>
      <c r="F194" s="152">
        <v>5.2655970000000003E-2</v>
      </c>
      <c r="G194" s="151">
        <v>7.3270790000000002E-2</v>
      </c>
      <c r="H194" s="184">
        <v>107</v>
      </c>
      <c r="I194" s="184" t="s">
        <v>233</v>
      </c>
    </row>
    <row r="195" spans="1:9" ht="17.05" customHeight="1" x14ac:dyDescent="0.4">
      <c r="A195" s="149" t="s">
        <v>240</v>
      </c>
      <c r="B195" s="150">
        <v>2017</v>
      </c>
      <c r="C195" s="182">
        <v>52</v>
      </c>
      <c r="D195" s="149" t="s">
        <v>80</v>
      </c>
      <c r="E195" s="151">
        <v>0.83716263999999996</v>
      </c>
      <c r="F195" s="152">
        <v>0.11175509</v>
      </c>
      <c r="G195" s="151">
        <v>5.1082269999999999E-2</v>
      </c>
      <c r="H195" s="184">
        <v>108</v>
      </c>
      <c r="I195" s="184" t="s">
        <v>233</v>
      </c>
    </row>
    <row r="196" spans="1:9" ht="35.049999999999997" customHeight="1" x14ac:dyDescent="0.4">
      <c r="A196" s="149" t="s">
        <v>231</v>
      </c>
      <c r="B196" s="150">
        <v>2017</v>
      </c>
      <c r="C196" s="182">
        <v>53</v>
      </c>
      <c r="D196" s="149" t="s">
        <v>81</v>
      </c>
      <c r="E196" s="151">
        <v>0.62552686999999996</v>
      </c>
      <c r="F196" s="152">
        <v>0.16385741000000001</v>
      </c>
      <c r="G196" s="151">
        <v>0.21061572000000001</v>
      </c>
      <c r="H196" s="184">
        <v>108</v>
      </c>
      <c r="I196" s="184">
        <v>0</v>
      </c>
    </row>
    <row r="197" spans="1:9" ht="17.05" customHeight="1" x14ac:dyDescent="0.4">
      <c r="A197" s="149" t="s">
        <v>231</v>
      </c>
      <c r="B197" s="150">
        <v>2017</v>
      </c>
      <c r="C197" s="182">
        <v>54</v>
      </c>
      <c r="D197" s="149" t="s">
        <v>82</v>
      </c>
      <c r="E197" s="151">
        <v>0.63578354000000004</v>
      </c>
      <c r="F197" s="152">
        <v>0.21532993</v>
      </c>
      <c r="G197" s="151">
        <v>0.14888652999999999</v>
      </c>
      <c r="H197" s="184">
        <v>105</v>
      </c>
      <c r="I197" s="184">
        <v>2</v>
      </c>
    </row>
    <row r="198" spans="1:9" ht="17.05" customHeight="1" x14ac:dyDescent="0.4">
      <c r="A198" s="149" t="s">
        <v>231</v>
      </c>
      <c r="B198" s="150">
        <v>2017</v>
      </c>
      <c r="C198" s="182">
        <v>55</v>
      </c>
      <c r="D198" s="149" t="s">
        <v>83</v>
      </c>
      <c r="E198" s="151">
        <v>0.78475563000000004</v>
      </c>
      <c r="F198" s="152">
        <v>0.15278791999999999</v>
      </c>
      <c r="G198" s="151">
        <v>6.2456459999999998E-2</v>
      </c>
      <c r="H198" s="184">
        <v>103</v>
      </c>
      <c r="I198" s="184">
        <v>5</v>
      </c>
    </row>
    <row r="199" spans="1:9" ht="17.05" customHeight="1" x14ac:dyDescent="0.4">
      <c r="A199" s="149" t="s">
        <v>231</v>
      </c>
      <c r="B199" s="150">
        <v>2017</v>
      </c>
      <c r="C199" s="182">
        <v>56</v>
      </c>
      <c r="D199" s="149" t="s">
        <v>404</v>
      </c>
      <c r="E199" s="151">
        <v>0.77122919000000001</v>
      </c>
      <c r="F199" s="152">
        <v>0.15031870999999999</v>
      </c>
      <c r="G199" s="151">
        <v>7.8452099999999997E-2</v>
      </c>
      <c r="H199" s="184">
        <v>106</v>
      </c>
      <c r="I199" s="184">
        <v>2</v>
      </c>
    </row>
    <row r="200" spans="1:9" ht="35.049999999999997" customHeight="1" x14ac:dyDescent="0.4">
      <c r="A200" s="149" t="s">
        <v>231</v>
      </c>
      <c r="B200" s="150">
        <v>2017</v>
      </c>
      <c r="C200" s="182">
        <v>57</v>
      </c>
      <c r="D200" s="149" t="s">
        <v>85</v>
      </c>
      <c r="E200" s="151">
        <v>0.84097725000000001</v>
      </c>
      <c r="F200" s="152">
        <v>0.12854309999999999</v>
      </c>
      <c r="G200" s="151">
        <v>3.047965E-2</v>
      </c>
      <c r="H200" s="184">
        <v>100</v>
      </c>
      <c r="I200" s="184">
        <v>3</v>
      </c>
    </row>
    <row r="201" spans="1:9" ht="35.049999999999997" customHeight="1" x14ac:dyDescent="0.4">
      <c r="A201" s="149" t="s">
        <v>231</v>
      </c>
      <c r="B201" s="150">
        <v>2017</v>
      </c>
      <c r="C201" s="182">
        <v>58</v>
      </c>
      <c r="D201" s="149" t="s">
        <v>141</v>
      </c>
      <c r="E201" s="151">
        <v>0.72408859000000003</v>
      </c>
      <c r="F201" s="152">
        <v>0.16118667</v>
      </c>
      <c r="G201" s="151">
        <v>0.11472474000000001</v>
      </c>
      <c r="H201" s="184">
        <v>107</v>
      </c>
      <c r="I201" s="184">
        <v>1</v>
      </c>
    </row>
    <row r="202" spans="1:9" ht="17.05" customHeight="1" x14ac:dyDescent="0.4">
      <c r="A202" s="149" t="s">
        <v>231</v>
      </c>
      <c r="B202" s="150">
        <v>2017</v>
      </c>
      <c r="C202" s="182">
        <v>59</v>
      </c>
      <c r="D202" s="149" t="s">
        <v>86</v>
      </c>
      <c r="E202" s="151">
        <v>0.64905921</v>
      </c>
      <c r="F202" s="152">
        <v>0.18300652000000001</v>
      </c>
      <c r="G202" s="151">
        <v>0.16793427</v>
      </c>
      <c r="H202" s="184">
        <v>108</v>
      </c>
      <c r="I202" s="184">
        <v>0</v>
      </c>
    </row>
    <row r="203" spans="1:9" ht="35.049999999999997" customHeight="1" x14ac:dyDescent="0.4">
      <c r="A203" s="149" t="s">
        <v>240</v>
      </c>
      <c r="B203" s="150">
        <v>2017</v>
      </c>
      <c r="C203" s="182">
        <v>60</v>
      </c>
      <c r="D203" s="149" t="s">
        <v>87</v>
      </c>
      <c r="E203" s="151">
        <v>0.84057247999999996</v>
      </c>
      <c r="F203" s="152">
        <v>6.705846E-2</v>
      </c>
      <c r="G203" s="151">
        <v>9.2369069999999998E-2</v>
      </c>
      <c r="H203" s="184">
        <v>105</v>
      </c>
      <c r="I203" s="184">
        <v>3</v>
      </c>
    </row>
    <row r="204" spans="1:9" ht="17.05" customHeight="1" x14ac:dyDescent="0.4">
      <c r="A204" s="149" t="s">
        <v>231</v>
      </c>
      <c r="B204" s="150">
        <v>2017</v>
      </c>
      <c r="C204" s="182">
        <v>61</v>
      </c>
      <c r="D204" s="149" t="s">
        <v>88</v>
      </c>
      <c r="E204" s="151">
        <v>0.66169745999999996</v>
      </c>
      <c r="F204" s="152">
        <v>0.19515101000000001</v>
      </c>
      <c r="G204" s="151">
        <v>0.14315153</v>
      </c>
      <c r="H204" s="184">
        <v>106</v>
      </c>
      <c r="I204" s="184">
        <v>2</v>
      </c>
    </row>
    <row r="205" spans="1:9" ht="17.05" customHeight="1" x14ac:dyDescent="0.4">
      <c r="A205" s="149" t="s">
        <v>231</v>
      </c>
      <c r="B205" s="150">
        <v>2017</v>
      </c>
      <c r="C205" s="182">
        <v>62</v>
      </c>
      <c r="D205" s="149" t="s">
        <v>171</v>
      </c>
      <c r="E205" s="151">
        <v>0.75800511000000004</v>
      </c>
      <c r="F205" s="152">
        <v>0.17159468999999999</v>
      </c>
      <c r="G205" s="151">
        <v>7.0400199999999996E-2</v>
      </c>
      <c r="H205" s="184">
        <v>107</v>
      </c>
      <c r="I205" s="184">
        <v>1</v>
      </c>
    </row>
    <row r="206" spans="1:9" ht="35.049999999999997" customHeight="1" x14ac:dyDescent="0.4">
      <c r="A206" s="149" t="s">
        <v>245</v>
      </c>
      <c r="B206" s="150">
        <v>2017</v>
      </c>
      <c r="C206" s="182">
        <v>63</v>
      </c>
      <c r="D206" s="149" t="s">
        <v>246</v>
      </c>
      <c r="E206" s="151">
        <v>0.65432246999999999</v>
      </c>
      <c r="F206" s="152">
        <v>0.14031690999999999</v>
      </c>
      <c r="G206" s="151">
        <v>0.20536061999999999</v>
      </c>
      <c r="H206" s="184">
        <v>108</v>
      </c>
      <c r="I206" s="184" t="s">
        <v>233</v>
      </c>
    </row>
    <row r="207" spans="1:9" ht="35.049999999999997" customHeight="1" x14ac:dyDescent="0.4">
      <c r="A207" s="149" t="s">
        <v>245</v>
      </c>
      <c r="B207" s="150">
        <v>2017</v>
      </c>
      <c r="C207" s="182">
        <v>64</v>
      </c>
      <c r="D207" s="149" t="s">
        <v>247</v>
      </c>
      <c r="E207" s="151">
        <v>0.73872433000000004</v>
      </c>
      <c r="F207" s="152">
        <v>0.12024737000000001</v>
      </c>
      <c r="G207" s="151">
        <v>0.1410283</v>
      </c>
      <c r="H207" s="184">
        <v>108</v>
      </c>
      <c r="I207" s="184" t="s">
        <v>233</v>
      </c>
    </row>
    <row r="208" spans="1:9" ht="35.049999999999997" customHeight="1" x14ac:dyDescent="0.4">
      <c r="A208" s="149" t="s">
        <v>245</v>
      </c>
      <c r="B208" s="150">
        <v>2017</v>
      </c>
      <c r="C208" s="182">
        <v>65</v>
      </c>
      <c r="D208" s="149" t="s">
        <v>248</v>
      </c>
      <c r="E208" s="151">
        <v>0.70022245999999999</v>
      </c>
      <c r="F208" s="152">
        <v>0.13924096999999999</v>
      </c>
      <c r="G208" s="151">
        <v>0.16053656999999999</v>
      </c>
      <c r="H208" s="184">
        <v>106</v>
      </c>
      <c r="I208" s="184" t="s">
        <v>233</v>
      </c>
    </row>
    <row r="209" spans="1:9" ht="35.049999999999997" customHeight="1" x14ac:dyDescent="0.4">
      <c r="A209" s="149" t="s">
        <v>245</v>
      </c>
      <c r="B209" s="150">
        <v>2017</v>
      </c>
      <c r="C209" s="182">
        <v>66</v>
      </c>
      <c r="D209" s="149" t="s">
        <v>91</v>
      </c>
      <c r="E209" s="151">
        <v>0.58950740999999995</v>
      </c>
      <c r="F209" s="152">
        <v>0.17159785</v>
      </c>
      <c r="G209" s="151">
        <v>0.23889473999999999</v>
      </c>
      <c r="H209" s="184">
        <v>107</v>
      </c>
      <c r="I209" s="184" t="s">
        <v>233</v>
      </c>
    </row>
    <row r="210" spans="1:9" ht="35.049999999999997" customHeight="1" x14ac:dyDescent="0.4">
      <c r="A210" s="149" t="s">
        <v>245</v>
      </c>
      <c r="B210" s="150">
        <v>2017</v>
      </c>
      <c r="C210" s="182">
        <v>67</v>
      </c>
      <c r="D210" s="149" t="s">
        <v>92</v>
      </c>
      <c r="E210" s="151">
        <v>0.44218646</v>
      </c>
      <c r="F210" s="152">
        <v>0.22918436</v>
      </c>
      <c r="G210" s="151">
        <v>0.32862918000000002</v>
      </c>
      <c r="H210" s="184">
        <v>107</v>
      </c>
      <c r="I210" s="184" t="s">
        <v>233</v>
      </c>
    </row>
    <row r="211" spans="1:9" ht="35.049999999999997" customHeight="1" x14ac:dyDescent="0.4">
      <c r="A211" s="149" t="s">
        <v>245</v>
      </c>
      <c r="B211" s="150">
        <v>2017</v>
      </c>
      <c r="C211" s="182">
        <v>68</v>
      </c>
      <c r="D211" s="149" t="s">
        <v>93</v>
      </c>
      <c r="E211" s="151">
        <v>0.49332197999999999</v>
      </c>
      <c r="F211" s="152">
        <v>0.29861039</v>
      </c>
      <c r="G211" s="151">
        <v>0.20806763</v>
      </c>
      <c r="H211" s="184">
        <v>107</v>
      </c>
      <c r="I211" s="184" t="s">
        <v>233</v>
      </c>
    </row>
    <row r="212" spans="1:9" ht="35.049999999999997" customHeight="1" x14ac:dyDescent="0.4">
      <c r="A212" s="149" t="s">
        <v>245</v>
      </c>
      <c r="B212" s="150">
        <v>2017</v>
      </c>
      <c r="C212" s="182">
        <v>69</v>
      </c>
      <c r="D212" s="149" t="s">
        <v>249</v>
      </c>
      <c r="E212" s="151">
        <v>0.76637889000000003</v>
      </c>
      <c r="F212" s="152">
        <v>0.13745067999999999</v>
      </c>
      <c r="G212" s="151">
        <v>9.6170430000000001E-2</v>
      </c>
      <c r="H212" s="184">
        <v>108</v>
      </c>
      <c r="I212" s="184" t="s">
        <v>233</v>
      </c>
    </row>
    <row r="213" spans="1:9" ht="35.049999999999997" customHeight="1" x14ac:dyDescent="0.4">
      <c r="A213" s="149" t="s">
        <v>245</v>
      </c>
      <c r="B213" s="150">
        <v>2017</v>
      </c>
      <c r="C213" s="182">
        <v>70</v>
      </c>
      <c r="D213" s="149" t="s">
        <v>95</v>
      </c>
      <c r="E213" s="151">
        <v>0.60782144999999999</v>
      </c>
      <c r="F213" s="152">
        <v>0.12994177000000001</v>
      </c>
      <c r="G213" s="151">
        <v>0.26223679</v>
      </c>
      <c r="H213" s="184">
        <v>108</v>
      </c>
      <c r="I213" s="184" t="s">
        <v>233</v>
      </c>
    </row>
    <row r="214" spans="1:9" ht="35.049999999999997" customHeight="1" x14ac:dyDescent="0.4">
      <c r="A214" s="149" t="s">
        <v>245</v>
      </c>
      <c r="B214" s="150">
        <v>2017</v>
      </c>
      <c r="C214" s="182">
        <v>71</v>
      </c>
      <c r="D214" s="149" t="s">
        <v>250</v>
      </c>
      <c r="E214" s="151">
        <v>0.70736776000000001</v>
      </c>
      <c r="F214" s="152">
        <v>0.20355116000000001</v>
      </c>
      <c r="G214" s="151">
        <v>8.9081080000000007E-2</v>
      </c>
      <c r="H214" s="184">
        <v>108</v>
      </c>
      <c r="I214" s="184" t="s">
        <v>233</v>
      </c>
    </row>
    <row r="215" spans="1:9" ht="17.05" customHeight="1" x14ac:dyDescent="0.4">
      <c r="A215" s="149" t="s">
        <v>231</v>
      </c>
      <c r="B215" s="150">
        <v>2016</v>
      </c>
      <c r="C215" s="182">
        <v>1</v>
      </c>
      <c r="D215" s="149" t="s">
        <v>232</v>
      </c>
      <c r="E215" s="151">
        <v>0.67890916999999995</v>
      </c>
      <c r="F215" s="152">
        <v>8.890431E-2</v>
      </c>
      <c r="G215" s="151">
        <v>0.23218652000000001</v>
      </c>
      <c r="H215" s="184">
        <v>102</v>
      </c>
      <c r="I215" s="184" t="s">
        <v>233</v>
      </c>
    </row>
    <row r="216" spans="1:9" ht="17.05" customHeight="1" x14ac:dyDescent="0.4">
      <c r="A216" s="149" t="s">
        <v>231</v>
      </c>
      <c r="B216" s="150">
        <v>2016</v>
      </c>
      <c r="C216" s="182">
        <v>2</v>
      </c>
      <c r="D216" s="149" t="s">
        <v>18</v>
      </c>
      <c r="E216" s="151">
        <v>0.75140355999999997</v>
      </c>
      <c r="F216" s="152">
        <v>7.7540780000000004E-2</v>
      </c>
      <c r="G216" s="151">
        <v>0.17105566</v>
      </c>
      <c r="H216" s="184">
        <v>101</v>
      </c>
      <c r="I216" s="184" t="s">
        <v>233</v>
      </c>
    </row>
    <row r="217" spans="1:9" ht="17.05" customHeight="1" x14ac:dyDescent="0.4">
      <c r="A217" s="149" t="s">
        <v>231</v>
      </c>
      <c r="B217" s="150">
        <v>2016</v>
      </c>
      <c r="C217" s="182">
        <v>3</v>
      </c>
      <c r="D217" s="149" t="s">
        <v>20</v>
      </c>
      <c r="E217" s="151">
        <v>0.61880681000000004</v>
      </c>
      <c r="F217" s="152">
        <v>0.19749704000000001</v>
      </c>
      <c r="G217" s="151">
        <v>0.18369614000000001</v>
      </c>
      <c r="H217" s="184">
        <v>102</v>
      </c>
      <c r="I217" s="184" t="s">
        <v>233</v>
      </c>
    </row>
    <row r="218" spans="1:9" ht="17.05" customHeight="1" x14ac:dyDescent="0.4">
      <c r="A218" s="149" t="s">
        <v>231</v>
      </c>
      <c r="B218" s="150">
        <v>2016</v>
      </c>
      <c r="C218" s="182">
        <v>4</v>
      </c>
      <c r="D218" s="149" t="s">
        <v>22</v>
      </c>
      <c r="E218" s="151">
        <v>0.77400380999999996</v>
      </c>
      <c r="F218" s="152">
        <v>0.12670054</v>
      </c>
      <c r="G218" s="151">
        <v>9.9295659999999994E-2</v>
      </c>
      <c r="H218" s="184">
        <v>102</v>
      </c>
      <c r="I218" s="184" t="s">
        <v>233</v>
      </c>
    </row>
    <row r="219" spans="1:9" ht="17.05" customHeight="1" x14ac:dyDescent="0.4">
      <c r="A219" s="149" t="s">
        <v>231</v>
      </c>
      <c r="B219" s="150">
        <v>2016</v>
      </c>
      <c r="C219" s="182">
        <v>5</v>
      </c>
      <c r="D219" s="149" t="s">
        <v>24</v>
      </c>
      <c r="E219" s="151">
        <v>0.81829127999999995</v>
      </c>
      <c r="F219" s="152">
        <v>0.13139730999999999</v>
      </c>
      <c r="G219" s="151">
        <v>5.0311410000000001E-2</v>
      </c>
      <c r="H219" s="184">
        <v>100</v>
      </c>
      <c r="I219" s="184" t="s">
        <v>233</v>
      </c>
    </row>
    <row r="220" spans="1:9" ht="17.05" customHeight="1" x14ac:dyDescent="0.4">
      <c r="A220" s="149" t="s">
        <v>231</v>
      </c>
      <c r="B220" s="150">
        <v>2016</v>
      </c>
      <c r="C220" s="182">
        <v>6</v>
      </c>
      <c r="D220" s="149" t="s">
        <v>27</v>
      </c>
      <c r="E220" s="151">
        <v>0.80693811999999998</v>
      </c>
      <c r="F220" s="152">
        <v>0.10066197</v>
      </c>
      <c r="G220" s="151">
        <v>9.2399910000000002E-2</v>
      </c>
      <c r="H220" s="184">
        <v>100</v>
      </c>
      <c r="I220" s="184" t="s">
        <v>233</v>
      </c>
    </row>
    <row r="221" spans="1:9" ht="17.05" customHeight="1" x14ac:dyDescent="0.4">
      <c r="A221" s="149" t="s">
        <v>231</v>
      </c>
      <c r="B221" s="150">
        <v>2016</v>
      </c>
      <c r="C221" s="182">
        <v>7</v>
      </c>
      <c r="D221" s="149" t="s">
        <v>30</v>
      </c>
      <c r="E221" s="151">
        <v>0.95281888000000003</v>
      </c>
      <c r="F221" s="152">
        <v>3.8341229999999997E-2</v>
      </c>
      <c r="G221" s="151">
        <v>8.8398799999999996E-3</v>
      </c>
      <c r="H221" s="184">
        <v>102</v>
      </c>
      <c r="I221" s="184" t="s">
        <v>233</v>
      </c>
    </row>
    <row r="222" spans="1:9" ht="17.05" customHeight="1" x14ac:dyDescent="0.4">
      <c r="A222" s="149" t="s">
        <v>231</v>
      </c>
      <c r="B222" s="150">
        <v>2016</v>
      </c>
      <c r="C222" s="182">
        <v>8</v>
      </c>
      <c r="D222" s="149" t="s">
        <v>33</v>
      </c>
      <c r="E222" s="151">
        <v>0.94059581000000003</v>
      </c>
      <c r="F222" s="152">
        <v>5.0377089999999999E-2</v>
      </c>
      <c r="G222" s="151">
        <v>9.0270999999999997E-3</v>
      </c>
      <c r="H222" s="184">
        <v>100</v>
      </c>
      <c r="I222" s="184" t="s">
        <v>233</v>
      </c>
    </row>
    <row r="223" spans="1:9" ht="17.05" customHeight="1" x14ac:dyDescent="0.4">
      <c r="A223" s="149" t="s">
        <v>231</v>
      </c>
      <c r="B223" s="150">
        <v>2016</v>
      </c>
      <c r="C223" s="182">
        <v>9</v>
      </c>
      <c r="D223" s="149" t="s">
        <v>136</v>
      </c>
      <c r="E223" s="151">
        <v>0.56178194000000004</v>
      </c>
      <c r="F223" s="152">
        <v>0.1478225</v>
      </c>
      <c r="G223" s="151">
        <v>0.29039556999999999</v>
      </c>
      <c r="H223" s="184">
        <v>102</v>
      </c>
      <c r="I223" s="184">
        <v>0</v>
      </c>
    </row>
    <row r="224" spans="1:9" ht="17.05" customHeight="1" x14ac:dyDescent="0.4">
      <c r="A224" s="149" t="s">
        <v>231</v>
      </c>
      <c r="B224" s="150">
        <v>2016</v>
      </c>
      <c r="C224" s="182">
        <v>10</v>
      </c>
      <c r="D224" s="149" t="s">
        <v>234</v>
      </c>
      <c r="E224" s="151">
        <v>0.49113348000000001</v>
      </c>
      <c r="F224" s="152">
        <v>0.14603360000000001</v>
      </c>
      <c r="G224" s="151">
        <v>0.36283291000000001</v>
      </c>
      <c r="H224" s="184">
        <v>102</v>
      </c>
      <c r="I224" s="184">
        <v>0</v>
      </c>
    </row>
    <row r="225" spans="1:9" ht="17.05" customHeight="1" x14ac:dyDescent="0.4">
      <c r="A225" s="149" t="s">
        <v>231</v>
      </c>
      <c r="B225" s="150">
        <v>2016</v>
      </c>
      <c r="C225" s="182">
        <v>11</v>
      </c>
      <c r="D225" s="149" t="s">
        <v>235</v>
      </c>
      <c r="E225" s="151">
        <v>0.59671881999999998</v>
      </c>
      <c r="F225" s="152">
        <v>0.16847503</v>
      </c>
      <c r="G225" s="151">
        <v>0.23480614999999999</v>
      </c>
      <c r="H225" s="184">
        <v>101</v>
      </c>
      <c r="I225" s="184">
        <v>0</v>
      </c>
    </row>
    <row r="226" spans="1:9" ht="17.05" customHeight="1" x14ac:dyDescent="0.4">
      <c r="A226" s="149" t="s">
        <v>231</v>
      </c>
      <c r="B226" s="150">
        <v>2016</v>
      </c>
      <c r="C226" s="182">
        <v>12</v>
      </c>
      <c r="D226" s="149" t="s">
        <v>402</v>
      </c>
      <c r="E226" s="151">
        <v>0.88148651</v>
      </c>
      <c r="F226" s="152">
        <v>3.9455360000000002E-2</v>
      </c>
      <c r="G226" s="151">
        <v>7.9058119999999996E-2</v>
      </c>
      <c r="H226" s="184">
        <v>102</v>
      </c>
      <c r="I226" s="184">
        <v>0</v>
      </c>
    </row>
    <row r="227" spans="1:9" ht="17.05" customHeight="1" x14ac:dyDescent="0.4">
      <c r="A227" s="149" t="s">
        <v>231</v>
      </c>
      <c r="B227" s="150">
        <v>2016</v>
      </c>
      <c r="C227" s="182">
        <v>13</v>
      </c>
      <c r="D227" s="149" t="s">
        <v>45</v>
      </c>
      <c r="E227" s="151">
        <v>0.95240955000000005</v>
      </c>
      <c r="F227" s="152">
        <v>3.866969E-2</v>
      </c>
      <c r="G227" s="151">
        <v>8.9207699999999997E-3</v>
      </c>
      <c r="H227" s="184">
        <v>101</v>
      </c>
      <c r="I227" s="184">
        <v>0</v>
      </c>
    </row>
    <row r="228" spans="1:9" ht="35.049999999999997" customHeight="1" x14ac:dyDescent="0.4">
      <c r="A228" s="149" t="s">
        <v>231</v>
      </c>
      <c r="B228" s="150">
        <v>2016</v>
      </c>
      <c r="C228" s="182">
        <v>14</v>
      </c>
      <c r="D228" s="149" t="s">
        <v>137</v>
      </c>
      <c r="E228" s="151">
        <v>0.76790645000000002</v>
      </c>
      <c r="F228" s="152">
        <v>0.11584189</v>
      </c>
      <c r="G228" s="151">
        <v>0.11625166000000001</v>
      </c>
      <c r="H228" s="184">
        <v>101</v>
      </c>
      <c r="I228" s="184">
        <v>0</v>
      </c>
    </row>
    <row r="229" spans="1:9" ht="17.05" customHeight="1" x14ac:dyDescent="0.4">
      <c r="A229" s="149" t="s">
        <v>231</v>
      </c>
      <c r="B229" s="150">
        <v>2016</v>
      </c>
      <c r="C229" s="182">
        <v>15</v>
      </c>
      <c r="D229" s="149" t="s">
        <v>46</v>
      </c>
      <c r="E229" s="151">
        <v>0.77407402999999997</v>
      </c>
      <c r="F229" s="152">
        <v>0.13193716999999999</v>
      </c>
      <c r="G229" s="151">
        <v>9.3988799999999997E-2</v>
      </c>
      <c r="H229" s="184">
        <v>100</v>
      </c>
      <c r="I229" s="184">
        <v>2</v>
      </c>
    </row>
    <row r="230" spans="1:9" ht="17.05" customHeight="1" x14ac:dyDescent="0.4">
      <c r="A230" s="149" t="s">
        <v>231</v>
      </c>
      <c r="B230" s="150">
        <v>2016</v>
      </c>
      <c r="C230" s="182">
        <v>16</v>
      </c>
      <c r="D230" s="149" t="s">
        <v>47</v>
      </c>
      <c r="E230" s="151">
        <v>0.84031694999999995</v>
      </c>
      <c r="F230" s="152">
        <v>6.9508739999999999E-2</v>
      </c>
      <c r="G230" s="151">
        <v>9.0174309999999994E-2</v>
      </c>
      <c r="H230" s="184">
        <v>101</v>
      </c>
      <c r="I230" s="184">
        <v>1</v>
      </c>
    </row>
    <row r="231" spans="1:9" ht="17.05" customHeight="1" x14ac:dyDescent="0.4">
      <c r="A231" s="149" t="s">
        <v>231</v>
      </c>
      <c r="B231" s="150">
        <v>2016</v>
      </c>
      <c r="C231" s="182">
        <v>17</v>
      </c>
      <c r="D231" s="149" t="s">
        <v>237</v>
      </c>
      <c r="E231" s="151">
        <v>0.54645770000000005</v>
      </c>
      <c r="F231" s="152">
        <v>0.15046972</v>
      </c>
      <c r="G231" s="151">
        <v>0.30307257999999998</v>
      </c>
      <c r="H231" s="184">
        <v>96</v>
      </c>
      <c r="I231" s="184">
        <v>6</v>
      </c>
    </row>
    <row r="232" spans="1:9" ht="17.05" customHeight="1" x14ac:dyDescent="0.4">
      <c r="A232" s="149" t="s">
        <v>231</v>
      </c>
      <c r="B232" s="150">
        <v>2016</v>
      </c>
      <c r="C232" s="182">
        <v>18</v>
      </c>
      <c r="D232" s="149" t="s">
        <v>49</v>
      </c>
      <c r="E232" s="151">
        <v>0.60806716000000005</v>
      </c>
      <c r="F232" s="152">
        <v>0.16260553999999999</v>
      </c>
      <c r="G232" s="151">
        <v>0.22932730000000001</v>
      </c>
      <c r="H232" s="184">
        <v>98</v>
      </c>
      <c r="I232" s="184">
        <v>2</v>
      </c>
    </row>
    <row r="233" spans="1:9" ht="35.049999999999997" customHeight="1" x14ac:dyDescent="0.4">
      <c r="A233" s="149" t="s">
        <v>231</v>
      </c>
      <c r="B233" s="150">
        <v>2016</v>
      </c>
      <c r="C233" s="182">
        <v>19</v>
      </c>
      <c r="D233" s="149" t="s">
        <v>138</v>
      </c>
      <c r="E233" s="151">
        <v>0.74038581000000003</v>
      </c>
      <c r="F233" s="152">
        <v>0.13521080999999999</v>
      </c>
      <c r="G233" s="151">
        <v>0.12440337999999999</v>
      </c>
      <c r="H233" s="184">
        <v>90</v>
      </c>
      <c r="I233" s="184">
        <v>11</v>
      </c>
    </row>
    <row r="234" spans="1:9" ht="17.05" customHeight="1" x14ac:dyDescent="0.4">
      <c r="A234" s="149" t="s">
        <v>231</v>
      </c>
      <c r="B234" s="150">
        <v>2016</v>
      </c>
      <c r="C234" s="182">
        <v>20</v>
      </c>
      <c r="D234" s="149" t="s">
        <v>238</v>
      </c>
      <c r="E234" s="151">
        <v>0.95253801000000005</v>
      </c>
      <c r="F234" s="152">
        <v>1.8238359999999999E-2</v>
      </c>
      <c r="G234" s="151">
        <v>2.922363E-2</v>
      </c>
      <c r="H234" s="184">
        <v>102</v>
      </c>
      <c r="I234" s="184" t="s">
        <v>233</v>
      </c>
    </row>
    <row r="235" spans="1:9" ht="17.05" customHeight="1" x14ac:dyDescent="0.4">
      <c r="A235" s="149" t="s">
        <v>231</v>
      </c>
      <c r="B235" s="150">
        <v>2016</v>
      </c>
      <c r="C235" s="182">
        <v>21</v>
      </c>
      <c r="D235" s="149" t="s">
        <v>51</v>
      </c>
      <c r="E235" s="151">
        <v>0.74474808999999997</v>
      </c>
      <c r="F235" s="152">
        <v>0.12293359</v>
      </c>
      <c r="G235" s="151">
        <v>0.13231831999999999</v>
      </c>
      <c r="H235" s="184">
        <v>99</v>
      </c>
      <c r="I235" s="184">
        <v>3</v>
      </c>
    </row>
    <row r="236" spans="1:9" ht="17.05" customHeight="1" x14ac:dyDescent="0.4">
      <c r="A236" s="149" t="s">
        <v>231</v>
      </c>
      <c r="B236" s="150">
        <v>2016</v>
      </c>
      <c r="C236" s="182">
        <v>22</v>
      </c>
      <c r="D236" s="149" t="s">
        <v>52</v>
      </c>
      <c r="E236" s="151">
        <v>0.60219913000000003</v>
      </c>
      <c r="F236" s="152">
        <v>0.19090298</v>
      </c>
      <c r="G236" s="151">
        <v>0.20689789</v>
      </c>
      <c r="H236" s="184">
        <v>94</v>
      </c>
      <c r="I236" s="184">
        <v>5</v>
      </c>
    </row>
    <row r="237" spans="1:9" ht="17.05" customHeight="1" x14ac:dyDescent="0.4">
      <c r="A237" s="149" t="s">
        <v>231</v>
      </c>
      <c r="B237" s="150">
        <v>2016</v>
      </c>
      <c r="C237" s="182">
        <v>23</v>
      </c>
      <c r="D237" s="149" t="s">
        <v>53</v>
      </c>
      <c r="E237" s="151">
        <v>0.47734616000000002</v>
      </c>
      <c r="F237" s="152">
        <v>0.32231428000000001</v>
      </c>
      <c r="G237" s="151">
        <v>0.20033956</v>
      </c>
      <c r="H237" s="184">
        <v>84</v>
      </c>
      <c r="I237" s="184">
        <v>18</v>
      </c>
    </row>
    <row r="238" spans="1:9" ht="17.05" customHeight="1" x14ac:dyDescent="0.4">
      <c r="A238" s="149" t="s">
        <v>231</v>
      </c>
      <c r="B238" s="150">
        <v>2016</v>
      </c>
      <c r="C238" s="182">
        <v>24</v>
      </c>
      <c r="D238" s="149" t="s">
        <v>239</v>
      </c>
      <c r="E238" s="151">
        <v>0.49963743999999999</v>
      </c>
      <c r="F238" s="152">
        <v>0.25273856</v>
      </c>
      <c r="G238" s="151">
        <v>0.24762400000000001</v>
      </c>
      <c r="H238" s="184">
        <v>94</v>
      </c>
      <c r="I238" s="184">
        <v>8</v>
      </c>
    </row>
    <row r="239" spans="1:9" ht="17.05" customHeight="1" x14ac:dyDescent="0.4">
      <c r="A239" s="149" t="s">
        <v>231</v>
      </c>
      <c r="B239" s="150">
        <v>2016</v>
      </c>
      <c r="C239" s="182">
        <v>25</v>
      </c>
      <c r="D239" s="149" t="s">
        <v>55</v>
      </c>
      <c r="E239" s="151">
        <v>0.61653004</v>
      </c>
      <c r="F239" s="152">
        <v>0.19957079999999999</v>
      </c>
      <c r="G239" s="151">
        <v>0.18389916000000001</v>
      </c>
      <c r="H239" s="184">
        <v>89</v>
      </c>
      <c r="I239" s="184">
        <v>12</v>
      </c>
    </row>
    <row r="240" spans="1:9" ht="17.05" customHeight="1" x14ac:dyDescent="0.4">
      <c r="A240" s="149" t="s">
        <v>231</v>
      </c>
      <c r="B240" s="150">
        <v>2016</v>
      </c>
      <c r="C240" s="182">
        <v>26</v>
      </c>
      <c r="D240" s="149" t="s">
        <v>56</v>
      </c>
      <c r="E240" s="151">
        <v>0.93050281999999995</v>
      </c>
      <c r="F240" s="152">
        <v>4.9357150000000002E-2</v>
      </c>
      <c r="G240" s="151">
        <v>2.014003E-2</v>
      </c>
      <c r="H240" s="184">
        <v>100</v>
      </c>
      <c r="I240" s="184">
        <v>1</v>
      </c>
    </row>
    <row r="241" spans="1:9" ht="17.05" customHeight="1" x14ac:dyDescent="0.4">
      <c r="A241" s="149" t="s">
        <v>231</v>
      </c>
      <c r="B241" s="150">
        <v>2016</v>
      </c>
      <c r="C241" s="182">
        <v>27</v>
      </c>
      <c r="D241" s="149" t="s">
        <v>57</v>
      </c>
      <c r="E241" s="151">
        <v>0.77739764</v>
      </c>
      <c r="F241" s="152">
        <v>0.18988916</v>
      </c>
      <c r="G241" s="151">
        <v>3.2713199999999998E-2</v>
      </c>
      <c r="H241" s="184">
        <v>95</v>
      </c>
      <c r="I241" s="184">
        <v>6</v>
      </c>
    </row>
    <row r="242" spans="1:9" ht="17.05" customHeight="1" x14ac:dyDescent="0.4">
      <c r="A242" s="149" t="s">
        <v>240</v>
      </c>
      <c r="B242" s="150">
        <v>2016</v>
      </c>
      <c r="C242" s="182">
        <v>28</v>
      </c>
      <c r="D242" s="149" t="s">
        <v>58</v>
      </c>
      <c r="E242" s="151">
        <v>0.93975536999999998</v>
      </c>
      <c r="F242" s="152">
        <v>4.1348570000000001E-2</v>
      </c>
      <c r="G242" s="151">
        <v>1.8896050000000001E-2</v>
      </c>
      <c r="H242" s="184">
        <v>101</v>
      </c>
      <c r="I242" s="184" t="s">
        <v>233</v>
      </c>
    </row>
    <row r="243" spans="1:9" ht="35.049999999999997" customHeight="1" x14ac:dyDescent="0.4">
      <c r="A243" s="149" t="s">
        <v>231</v>
      </c>
      <c r="B243" s="150">
        <v>2016</v>
      </c>
      <c r="C243" s="182">
        <v>29</v>
      </c>
      <c r="D243" s="149" t="s">
        <v>403</v>
      </c>
      <c r="E243" s="151">
        <v>0.81670447000000002</v>
      </c>
      <c r="F243" s="152">
        <v>8.3628569999999999E-2</v>
      </c>
      <c r="G243" s="151">
        <v>9.9666959999999999E-2</v>
      </c>
      <c r="H243" s="184">
        <v>99</v>
      </c>
      <c r="I243" s="184">
        <v>3</v>
      </c>
    </row>
    <row r="244" spans="1:9" ht="17.05" customHeight="1" x14ac:dyDescent="0.4">
      <c r="A244" s="149" t="s">
        <v>231</v>
      </c>
      <c r="B244" s="150">
        <v>2016</v>
      </c>
      <c r="C244" s="182">
        <v>30</v>
      </c>
      <c r="D244" s="149" t="s">
        <v>60</v>
      </c>
      <c r="E244" s="151">
        <v>0.56178954999999997</v>
      </c>
      <c r="F244" s="152">
        <v>0.18341298</v>
      </c>
      <c r="G244" s="151">
        <v>0.25479747000000003</v>
      </c>
      <c r="H244" s="184">
        <v>98</v>
      </c>
      <c r="I244" s="184">
        <v>3</v>
      </c>
    </row>
    <row r="245" spans="1:9" ht="17.05" customHeight="1" x14ac:dyDescent="0.4">
      <c r="A245" s="149" t="s">
        <v>231</v>
      </c>
      <c r="B245" s="150">
        <v>2016</v>
      </c>
      <c r="C245" s="182">
        <v>31</v>
      </c>
      <c r="D245" s="149" t="s">
        <v>61</v>
      </c>
      <c r="E245" s="151">
        <v>0.63948209</v>
      </c>
      <c r="F245" s="152">
        <v>0.10705553</v>
      </c>
      <c r="G245" s="151">
        <v>0.25346237999999999</v>
      </c>
      <c r="H245" s="184">
        <v>100</v>
      </c>
      <c r="I245" s="184">
        <v>2</v>
      </c>
    </row>
    <row r="246" spans="1:9" ht="17.05" customHeight="1" x14ac:dyDescent="0.4">
      <c r="A246" s="149" t="s">
        <v>231</v>
      </c>
      <c r="B246" s="150">
        <v>2016</v>
      </c>
      <c r="C246" s="182">
        <v>32</v>
      </c>
      <c r="D246" s="149" t="s">
        <v>62</v>
      </c>
      <c r="E246" s="151">
        <v>0.47357715</v>
      </c>
      <c r="F246" s="152">
        <v>0.27355290999999998</v>
      </c>
      <c r="G246" s="151">
        <v>0.25286993000000002</v>
      </c>
      <c r="H246" s="184">
        <v>99</v>
      </c>
      <c r="I246" s="184">
        <v>2</v>
      </c>
    </row>
    <row r="247" spans="1:9" ht="17.05" customHeight="1" x14ac:dyDescent="0.4">
      <c r="A247" s="149" t="s">
        <v>231</v>
      </c>
      <c r="B247" s="150">
        <v>2016</v>
      </c>
      <c r="C247" s="182">
        <v>33</v>
      </c>
      <c r="D247" s="149" t="s">
        <v>63</v>
      </c>
      <c r="E247" s="151">
        <v>0.37804621999999999</v>
      </c>
      <c r="F247" s="152">
        <v>0.27615812000000001</v>
      </c>
      <c r="G247" s="151">
        <v>0.34579567</v>
      </c>
      <c r="H247" s="184">
        <v>90</v>
      </c>
      <c r="I247" s="184">
        <v>9</v>
      </c>
    </row>
    <row r="248" spans="1:9" ht="35.049999999999997" customHeight="1" x14ac:dyDescent="0.4">
      <c r="A248" s="149" t="s">
        <v>231</v>
      </c>
      <c r="B248" s="150">
        <v>2016</v>
      </c>
      <c r="C248" s="182">
        <v>34</v>
      </c>
      <c r="D248" s="149" t="s">
        <v>139</v>
      </c>
      <c r="E248" s="151">
        <v>0.59428941000000002</v>
      </c>
      <c r="F248" s="152">
        <v>0.22695135</v>
      </c>
      <c r="G248" s="151">
        <v>0.17875924000000001</v>
      </c>
      <c r="H248" s="184">
        <v>96</v>
      </c>
      <c r="I248" s="184">
        <v>6</v>
      </c>
    </row>
    <row r="249" spans="1:9" ht="17.05" customHeight="1" x14ac:dyDescent="0.4">
      <c r="A249" s="149" t="s">
        <v>231</v>
      </c>
      <c r="B249" s="150">
        <v>2016</v>
      </c>
      <c r="C249" s="182">
        <v>35</v>
      </c>
      <c r="D249" s="149" t="s">
        <v>64</v>
      </c>
      <c r="E249" s="151">
        <v>0.85706755000000001</v>
      </c>
      <c r="F249" s="152">
        <v>8.0813570000000001E-2</v>
      </c>
      <c r="G249" s="151">
        <v>6.2118880000000001E-2</v>
      </c>
      <c r="H249" s="184">
        <v>98</v>
      </c>
      <c r="I249" s="184">
        <v>4</v>
      </c>
    </row>
    <row r="250" spans="1:9" ht="17.05" customHeight="1" x14ac:dyDescent="0.4">
      <c r="A250" s="149" t="s">
        <v>231</v>
      </c>
      <c r="B250" s="150">
        <v>2016</v>
      </c>
      <c r="C250" s="182">
        <v>36</v>
      </c>
      <c r="D250" s="149" t="s">
        <v>65</v>
      </c>
      <c r="E250" s="151">
        <v>0.84970252999999996</v>
      </c>
      <c r="F250" s="152">
        <v>7.104742E-2</v>
      </c>
      <c r="G250" s="151">
        <v>7.9250050000000002E-2</v>
      </c>
      <c r="H250" s="184">
        <v>100</v>
      </c>
      <c r="I250" s="184">
        <v>1</v>
      </c>
    </row>
    <row r="251" spans="1:9" ht="35.049999999999997" customHeight="1" x14ac:dyDescent="0.4">
      <c r="A251" s="149" t="s">
        <v>231</v>
      </c>
      <c r="B251" s="150">
        <v>2016</v>
      </c>
      <c r="C251" s="182">
        <v>37</v>
      </c>
      <c r="D251" s="149" t="s">
        <v>66</v>
      </c>
      <c r="E251" s="151">
        <v>0.5649033</v>
      </c>
      <c r="F251" s="152">
        <v>0.12891968000000001</v>
      </c>
      <c r="G251" s="151">
        <v>0.30617702000000002</v>
      </c>
      <c r="H251" s="184">
        <v>95</v>
      </c>
      <c r="I251" s="184">
        <v>7</v>
      </c>
    </row>
    <row r="252" spans="1:9" ht="53.05" customHeight="1" x14ac:dyDescent="0.4">
      <c r="A252" s="149" t="s">
        <v>231</v>
      </c>
      <c r="B252" s="150">
        <v>2016</v>
      </c>
      <c r="C252" s="182">
        <v>38</v>
      </c>
      <c r="D252" s="149" t="s">
        <v>140</v>
      </c>
      <c r="E252" s="151">
        <v>0.63850669999999998</v>
      </c>
      <c r="F252" s="152">
        <v>0.15440050999999999</v>
      </c>
      <c r="G252" s="151">
        <v>0.20709279</v>
      </c>
      <c r="H252" s="184">
        <v>97</v>
      </c>
      <c r="I252" s="184">
        <v>4</v>
      </c>
    </row>
    <row r="253" spans="1:9" ht="17.05" customHeight="1" x14ac:dyDescent="0.4">
      <c r="A253" s="149" t="s">
        <v>231</v>
      </c>
      <c r="B253" s="150">
        <v>2016</v>
      </c>
      <c r="C253" s="182">
        <v>39</v>
      </c>
      <c r="D253" s="149" t="s">
        <v>67</v>
      </c>
      <c r="E253" s="151">
        <v>0.82281187</v>
      </c>
      <c r="F253" s="152">
        <v>6.7001710000000006E-2</v>
      </c>
      <c r="G253" s="151">
        <v>0.11018641999999999</v>
      </c>
      <c r="H253" s="184">
        <v>102</v>
      </c>
      <c r="I253" s="184">
        <v>0</v>
      </c>
    </row>
    <row r="254" spans="1:9" ht="17.05" customHeight="1" x14ac:dyDescent="0.4">
      <c r="A254" s="149" t="s">
        <v>231</v>
      </c>
      <c r="B254" s="150">
        <v>2016</v>
      </c>
      <c r="C254" s="182">
        <v>40</v>
      </c>
      <c r="D254" s="149" t="s">
        <v>242</v>
      </c>
      <c r="E254" s="151">
        <v>0.67564197999999998</v>
      </c>
      <c r="F254" s="152">
        <v>0.12507583999999999</v>
      </c>
      <c r="G254" s="151">
        <v>0.19928218</v>
      </c>
      <c r="H254" s="184">
        <v>101</v>
      </c>
      <c r="I254" s="184" t="s">
        <v>233</v>
      </c>
    </row>
    <row r="255" spans="1:9" ht="17.05" customHeight="1" x14ac:dyDescent="0.4">
      <c r="A255" s="149" t="s">
        <v>231</v>
      </c>
      <c r="B255" s="150">
        <v>2016</v>
      </c>
      <c r="C255" s="182">
        <v>41</v>
      </c>
      <c r="D255" s="149" t="s">
        <v>243</v>
      </c>
      <c r="E255" s="151">
        <v>0.62270316000000003</v>
      </c>
      <c r="F255" s="152">
        <v>0.13395314</v>
      </c>
      <c r="G255" s="151">
        <v>0.2433437</v>
      </c>
      <c r="H255" s="184">
        <v>95</v>
      </c>
      <c r="I255" s="184">
        <v>5</v>
      </c>
    </row>
    <row r="256" spans="1:9" ht="17.05" customHeight="1" x14ac:dyDescent="0.4">
      <c r="A256" s="149" t="s">
        <v>231</v>
      </c>
      <c r="B256" s="150">
        <v>2016</v>
      </c>
      <c r="C256" s="182">
        <v>42</v>
      </c>
      <c r="D256" s="149" t="s">
        <v>70</v>
      </c>
      <c r="E256" s="151">
        <v>0.91076058999999998</v>
      </c>
      <c r="F256" s="152">
        <v>2.9519790000000001E-2</v>
      </c>
      <c r="G256" s="151">
        <v>5.9719630000000003E-2</v>
      </c>
      <c r="H256" s="184">
        <v>101</v>
      </c>
      <c r="I256" s="184">
        <v>1</v>
      </c>
    </row>
    <row r="257" spans="1:9" ht="17.05" customHeight="1" x14ac:dyDescent="0.4">
      <c r="A257" s="149" t="s">
        <v>231</v>
      </c>
      <c r="B257" s="150">
        <v>2016</v>
      </c>
      <c r="C257" s="182">
        <v>43</v>
      </c>
      <c r="D257" s="149" t="s">
        <v>71</v>
      </c>
      <c r="E257" s="151">
        <v>0.78806014000000002</v>
      </c>
      <c r="F257" s="152">
        <v>6.5691020000000003E-2</v>
      </c>
      <c r="G257" s="151">
        <v>0.14624883999999999</v>
      </c>
      <c r="H257" s="184">
        <v>101</v>
      </c>
      <c r="I257" s="184">
        <v>1</v>
      </c>
    </row>
    <row r="258" spans="1:9" ht="17.05" customHeight="1" x14ac:dyDescent="0.4">
      <c r="A258" s="149" t="s">
        <v>231</v>
      </c>
      <c r="B258" s="150">
        <v>2016</v>
      </c>
      <c r="C258" s="182">
        <v>44</v>
      </c>
      <c r="D258" s="149" t="s">
        <v>72</v>
      </c>
      <c r="E258" s="151">
        <v>0.80811564000000002</v>
      </c>
      <c r="F258" s="152">
        <v>0.11030166</v>
      </c>
      <c r="G258" s="151">
        <v>8.1582710000000003E-2</v>
      </c>
      <c r="H258" s="184">
        <v>100</v>
      </c>
      <c r="I258" s="184">
        <v>1</v>
      </c>
    </row>
    <row r="259" spans="1:9" ht="17.05" customHeight="1" x14ac:dyDescent="0.4">
      <c r="A259" s="149" t="s">
        <v>231</v>
      </c>
      <c r="B259" s="150">
        <v>2016</v>
      </c>
      <c r="C259" s="182">
        <v>45</v>
      </c>
      <c r="D259" s="149" t="s">
        <v>73</v>
      </c>
      <c r="E259" s="151">
        <v>0.84916422999999996</v>
      </c>
      <c r="F259" s="152">
        <v>6.3817490000000004E-2</v>
      </c>
      <c r="G259" s="151">
        <v>8.7018280000000003E-2</v>
      </c>
      <c r="H259" s="184">
        <v>95</v>
      </c>
      <c r="I259" s="184">
        <v>7</v>
      </c>
    </row>
    <row r="260" spans="1:9" ht="17.05" customHeight="1" x14ac:dyDescent="0.4">
      <c r="A260" s="149" t="s">
        <v>231</v>
      </c>
      <c r="B260" s="150">
        <v>2016</v>
      </c>
      <c r="C260" s="182">
        <v>46</v>
      </c>
      <c r="D260" s="149" t="s">
        <v>74</v>
      </c>
      <c r="E260" s="151">
        <v>0.83776556000000002</v>
      </c>
      <c r="F260" s="152">
        <v>4.9331149999999997E-2</v>
      </c>
      <c r="G260" s="151">
        <v>0.11290329</v>
      </c>
      <c r="H260" s="184">
        <v>101</v>
      </c>
      <c r="I260" s="184">
        <v>1</v>
      </c>
    </row>
    <row r="261" spans="1:9" ht="17.05" customHeight="1" x14ac:dyDescent="0.4">
      <c r="A261" s="149" t="s">
        <v>231</v>
      </c>
      <c r="B261" s="150">
        <v>2016</v>
      </c>
      <c r="C261" s="182">
        <v>47</v>
      </c>
      <c r="D261" s="149" t="s">
        <v>75</v>
      </c>
      <c r="E261" s="151">
        <v>0.81985770999999996</v>
      </c>
      <c r="F261" s="152">
        <v>7.9100450000000003E-2</v>
      </c>
      <c r="G261" s="151">
        <v>0.10104183999999999</v>
      </c>
      <c r="H261" s="184">
        <v>101</v>
      </c>
      <c r="I261" s="184">
        <v>1</v>
      </c>
    </row>
    <row r="262" spans="1:9" ht="17.05" customHeight="1" x14ac:dyDescent="0.4">
      <c r="A262" s="149" t="s">
        <v>231</v>
      </c>
      <c r="B262" s="150">
        <v>2016</v>
      </c>
      <c r="C262" s="182">
        <v>48</v>
      </c>
      <c r="D262" s="149" t="s">
        <v>76</v>
      </c>
      <c r="E262" s="151">
        <v>0.89043852999999995</v>
      </c>
      <c r="F262" s="152">
        <v>5.1214490000000001E-2</v>
      </c>
      <c r="G262" s="151">
        <v>5.8346969999999998E-2</v>
      </c>
      <c r="H262" s="184">
        <v>102</v>
      </c>
      <c r="I262" s="184" t="s">
        <v>233</v>
      </c>
    </row>
    <row r="263" spans="1:9" ht="17.05" customHeight="1" x14ac:dyDescent="0.4">
      <c r="A263" s="149" t="s">
        <v>231</v>
      </c>
      <c r="B263" s="150">
        <v>2016</v>
      </c>
      <c r="C263" s="182">
        <v>49</v>
      </c>
      <c r="D263" s="149" t="s">
        <v>77</v>
      </c>
      <c r="E263" s="151">
        <v>0.91967093</v>
      </c>
      <c r="F263" s="152">
        <v>4.1479490000000001E-2</v>
      </c>
      <c r="G263" s="151">
        <v>3.8849580000000002E-2</v>
      </c>
      <c r="H263" s="184">
        <v>102</v>
      </c>
      <c r="I263" s="184" t="s">
        <v>233</v>
      </c>
    </row>
    <row r="264" spans="1:9" ht="17.05" customHeight="1" x14ac:dyDescent="0.4">
      <c r="A264" s="149" t="s">
        <v>231</v>
      </c>
      <c r="B264" s="150">
        <v>2016</v>
      </c>
      <c r="C264" s="182">
        <v>50</v>
      </c>
      <c r="D264" s="149" t="s">
        <v>78</v>
      </c>
      <c r="E264" s="151">
        <v>0.82557124999999998</v>
      </c>
      <c r="F264" s="152">
        <v>4.2871039999999999E-2</v>
      </c>
      <c r="G264" s="151">
        <v>0.13155770999999999</v>
      </c>
      <c r="H264" s="184">
        <v>102</v>
      </c>
      <c r="I264" s="184" t="s">
        <v>233</v>
      </c>
    </row>
    <row r="265" spans="1:9" ht="17.05" customHeight="1" x14ac:dyDescent="0.4">
      <c r="A265" s="149" t="s">
        <v>231</v>
      </c>
      <c r="B265" s="150">
        <v>2016</v>
      </c>
      <c r="C265" s="182">
        <v>51</v>
      </c>
      <c r="D265" s="149" t="s">
        <v>79</v>
      </c>
      <c r="E265" s="151">
        <v>0.78717780000000004</v>
      </c>
      <c r="F265" s="152">
        <v>0.11188235000000001</v>
      </c>
      <c r="G265" s="151">
        <v>0.10093985</v>
      </c>
      <c r="H265" s="184">
        <v>101</v>
      </c>
      <c r="I265" s="184" t="s">
        <v>233</v>
      </c>
    </row>
    <row r="266" spans="1:9" ht="17.05" customHeight="1" x14ac:dyDescent="0.4">
      <c r="A266" s="149" t="s">
        <v>240</v>
      </c>
      <c r="B266" s="150">
        <v>2016</v>
      </c>
      <c r="C266" s="182">
        <v>52</v>
      </c>
      <c r="D266" s="149" t="s">
        <v>80</v>
      </c>
      <c r="E266" s="151">
        <v>0.81920322999999995</v>
      </c>
      <c r="F266" s="152">
        <v>9.1104309999999994E-2</v>
      </c>
      <c r="G266" s="151">
        <v>8.9692469999999996E-2</v>
      </c>
      <c r="H266" s="184">
        <v>101</v>
      </c>
      <c r="I266" s="184" t="s">
        <v>233</v>
      </c>
    </row>
    <row r="267" spans="1:9" ht="35.049999999999997" customHeight="1" x14ac:dyDescent="0.4">
      <c r="A267" s="149" t="s">
        <v>231</v>
      </c>
      <c r="B267" s="150">
        <v>2016</v>
      </c>
      <c r="C267" s="182">
        <v>53</v>
      </c>
      <c r="D267" s="149" t="s">
        <v>81</v>
      </c>
      <c r="E267" s="151">
        <v>0.51944148000000001</v>
      </c>
      <c r="F267" s="152">
        <v>0.18296486000000001</v>
      </c>
      <c r="G267" s="151">
        <v>0.29759365999999998</v>
      </c>
      <c r="H267" s="184">
        <v>101</v>
      </c>
      <c r="I267" s="184">
        <v>0</v>
      </c>
    </row>
    <row r="268" spans="1:9" ht="17.05" customHeight="1" x14ac:dyDescent="0.4">
      <c r="A268" s="149" t="s">
        <v>231</v>
      </c>
      <c r="B268" s="150">
        <v>2016</v>
      </c>
      <c r="C268" s="182">
        <v>54</v>
      </c>
      <c r="D268" s="149" t="s">
        <v>82</v>
      </c>
      <c r="E268" s="151">
        <v>0.50662317999999995</v>
      </c>
      <c r="F268" s="152">
        <v>0.18671626</v>
      </c>
      <c r="G268" s="151">
        <v>0.30666056000000003</v>
      </c>
      <c r="H268" s="184">
        <v>98</v>
      </c>
      <c r="I268" s="184">
        <v>2</v>
      </c>
    </row>
    <row r="269" spans="1:9" ht="17.05" customHeight="1" x14ac:dyDescent="0.4">
      <c r="A269" s="149" t="s">
        <v>231</v>
      </c>
      <c r="B269" s="150">
        <v>2016</v>
      </c>
      <c r="C269" s="182">
        <v>55</v>
      </c>
      <c r="D269" s="149" t="s">
        <v>83</v>
      </c>
      <c r="E269" s="151">
        <v>0.69147174</v>
      </c>
      <c r="F269" s="152">
        <v>0.15433137</v>
      </c>
      <c r="G269" s="151">
        <v>0.15419689</v>
      </c>
      <c r="H269" s="184">
        <v>91</v>
      </c>
      <c r="I269" s="184">
        <v>8</v>
      </c>
    </row>
    <row r="270" spans="1:9" ht="17.05" customHeight="1" x14ac:dyDescent="0.4">
      <c r="A270" s="149" t="s">
        <v>231</v>
      </c>
      <c r="B270" s="150">
        <v>2016</v>
      </c>
      <c r="C270" s="182">
        <v>56</v>
      </c>
      <c r="D270" s="149" t="s">
        <v>404</v>
      </c>
      <c r="E270" s="151">
        <v>0.74315732000000001</v>
      </c>
      <c r="F270" s="152">
        <v>8.7337289999999998E-2</v>
      </c>
      <c r="G270" s="151">
        <v>0.16950539000000001</v>
      </c>
      <c r="H270" s="184">
        <v>100</v>
      </c>
      <c r="I270" s="184">
        <v>2</v>
      </c>
    </row>
    <row r="271" spans="1:9" ht="35.049999999999997" customHeight="1" x14ac:dyDescent="0.4">
      <c r="A271" s="149" t="s">
        <v>231</v>
      </c>
      <c r="B271" s="150">
        <v>2016</v>
      </c>
      <c r="C271" s="182">
        <v>57</v>
      </c>
      <c r="D271" s="149" t="s">
        <v>85</v>
      </c>
      <c r="E271" s="151">
        <v>0.71593976999999998</v>
      </c>
      <c r="F271" s="152">
        <v>9.7727099999999997E-2</v>
      </c>
      <c r="G271" s="151">
        <v>0.18633314000000001</v>
      </c>
      <c r="H271" s="184">
        <v>91</v>
      </c>
      <c r="I271" s="184">
        <v>10</v>
      </c>
    </row>
    <row r="272" spans="1:9" ht="35.049999999999997" customHeight="1" x14ac:dyDescent="0.4">
      <c r="A272" s="149" t="s">
        <v>231</v>
      </c>
      <c r="B272" s="150">
        <v>2016</v>
      </c>
      <c r="C272" s="182">
        <v>58</v>
      </c>
      <c r="D272" s="149" t="s">
        <v>141</v>
      </c>
      <c r="E272" s="151">
        <v>0.65040164</v>
      </c>
      <c r="F272" s="152">
        <v>0.14270135</v>
      </c>
      <c r="G272" s="151">
        <v>0.20689700999999999</v>
      </c>
      <c r="H272" s="184">
        <v>96</v>
      </c>
      <c r="I272" s="184">
        <v>5</v>
      </c>
    </row>
    <row r="273" spans="1:9" ht="17.05" customHeight="1" x14ac:dyDescent="0.4">
      <c r="A273" s="149" t="s">
        <v>231</v>
      </c>
      <c r="B273" s="150">
        <v>2016</v>
      </c>
      <c r="C273" s="182">
        <v>59</v>
      </c>
      <c r="D273" s="149" t="s">
        <v>86</v>
      </c>
      <c r="E273" s="151">
        <v>0.69510753000000003</v>
      </c>
      <c r="F273" s="152">
        <v>0.10053007</v>
      </c>
      <c r="G273" s="151">
        <v>0.20436239</v>
      </c>
      <c r="H273" s="184">
        <v>97</v>
      </c>
      <c r="I273" s="184">
        <v>4</v>
      </c>
    </row>
    <row r="274" spans="1:9" ht="35.049999999999997" customHeight="1" x14ac:dyDescent="0.4">
      <c r="A274" s="149" t="s">
        <v>240</v>
      </c>
      <c r="B274" s="150">
        <v>2016</v>
      </c>
      <c r="C274" s="182">
        <v>60</v>
      </c>
      <c r="D274" s="149" t="s">
        <v>87</v>
      </c>
      <c r="E274" s="151">
        <v>0.70299328999999999</v>
      </c>
      <c r="F274" s="152">
        <v>0.10985554</v>
      </c>
      <c r="G274" s="151">
        <v>0.18715117000000001</v>
      </c>
      <c r="H274" s="184">
        <v>95</v>
      </c>
      <c r="I274" s="184">
        <v>7</v>
      </c>
    </row>
    <row r="275" spans="1:9" ht="17.05" customHeight="1" x14ac:dyDescent="0.4">
      <c r="A275" s="149" t="s">
        <v>231</v>
      </c>
      <c r="B275" s="150">
        <v>2016</v>
      </c>
      <c r="C275" s="182">
        <v>61</v>
      </c>
      <c r="D275" s="149" t="s">
        <v>88</v>
      </c>
      <c r="E275" s="151">
        <v>0.59240599000000005</v>
      </c>
      <c r="F275" s="152">
        <v>0.17947936</v>
      </c>
      <c r="G275" s="151">
        <v>0.22811466</v>
      </c>
      <c r="H275" s="184">
        <v>101</v>
      </c>
      <c r="I275" s="184">
        <v>0</v>
      </c>
    </row>
    <row r="276" spans="1:9" ht="17.05" customHeight="1" x14ac:dyDescent="0.4">
      <c r="A276" s="149" t="s">
        <v>231</v>
      </c>
      <c r="B276" s="150">
        <v>2016</v>
      </c>
      <c r="C276" s="182">
        <v>62</v>
      </c>
      <c r="D276" s="149" t="s">
        <v>171</v>
      </c>
      <c r="E276" s="151">
        <v>0.68698952000000002</v>
      </c>
      <c r="F276" s="152">
        <v>0.16925245999999999</v>
      </c>
      <c r="G276" s="151">
        <v>0.14375800999999999</v>
      </c>
      <c r="H276" s="184">
        <v>97</v>
      </c>
      <c r="I276" s="184">
        <v>3</v>
      </c>
    </row>
    <row r="277" spans="1:9" ht="35.049999999999997" customHeight="1" x14ac:dyDescent="0.4">
      <c r="A277" s="149" t="s">
        <v>245</v>
      </c>
      <c r="B277" s="150">
        <v>2016</v>
      </c>
      <c r="C277" s="182">
        <v>63</v>
      </c>
      <c r="D277" s="149" t="s">
        <v>246</v>
      </c>
      <c r="E277" s="151">
        <v>0.57833137000000001</v>
      </c>
      <c r="F277" s="152">
        <v>0.19221093</v>
      </c>
      <c r="G277" s="151">
        <v>0.22945769999999999</v>
      </c>
      <c r="H277" s="184">
        <v>101</v>
      </c>
      <c r="I277" s="184" t="s">
        <v>233</v>
      </c>
    </row>
    <row r="278" spans="1:9" ht="35.049999999999997" customHeight="1" x14ac:dyDescent="0.4">
      <c r="A278" s="149" t="s">
        <v>245</v>
      </c>
      <c r="B278" s="150">
        <v>2016</v>
      </c>
      <c r="C278" s="182">
        <v>64</v>
      </c>
      <c r="D278" s="149" t="s">
        <v>247</v>
      </c>
      <c r="E278" s="151">
        <v>0.58798523000000003</v>
      </c>
      <c r="F278" s="152">
        <v>0.16516855999999999</v>
      </c>
      <c r="G278" s="151">
        <v>0.24684621000000001</v>
      </c>
      <c r="H278" s="184">
        <v>102</v>
      </c>
      <c r="I278" s="184" t="s">
        <v>233</v>
      </c>
    </row>
    <row r="279" spans="1:9" ht="35.049999999999997" customHeight="1" x14ac:dyDescent="0.4">
      <c r="A279" s="149" t="s">
        <v>245</v>
      </c>
      <c r="B279" s="150">
        <v>2016</v>
      </c>
      <c r="C279" s="182">
        <v>65</v>
      </c>
      <c r="D279" s="149" t="s">
        <v>248</v>
      </c>
      <c r="E279" s="151">
        <v>0.60042194000000004</v>
      </c>
      <c r="F279" s="152">
        <v>0.14307663000000001</v>
      </c>
      <c r="G279" s="151">
        <v>0.25650142999999997</v>
      </c>
      <c r="H279" s="184">
        <v>101</v>
      </c>
      <c r="I279" s="184" t="s">
        <v>233</v>
      </c>
    </row>
    <row r="280" spans="1:9" ht="35.049999999999997" customHeight="1" x14ac:dyDescent="0.4">
      <c r="A280" s="149" t="s">
        <v>245</v>
      </c>
      <c r="B280" s="150">
        <v>2016</v>
      </c>
      <c r="C280" s="182">
        <v>66</v>
      </c>
      <c r="D280" s="149" t="s">
        <v>91</v>
      </c>
      <c r="E280" s="151">
        <v>0.50309853000000004</v>
      </c>
      <c r="F280" s="152">
        <v>0.20785392</v>
      </c>
      <c r="G280" s="151">
        <v>0.28904754999999999</v>
      </c>
      <c r="H280" s="184">
        <v>101</v>
      </c>
      <c r="I280" s="184" t="s">
        <v>233</v>
      </c>
    </row>
    <row r="281" spans="1:9" ht="35.049999999999997" customHeight="1" x14ac:dyDescent="0.4">
      <c r="A281" s="149" t="s">
        <v>245</v>
      </c>
      <c r="B281" s="150">
        <v>2016</v>
      </c>
      <c r="C281" s="182">
        <v>67</v>
      </c>
      <c r="D281" s="149" t="s">
        <v>92</v>
      </c>
      <c r="E281" s="151">
        <v>0.37241284000000002</v>
      </c>
      <c r="F281" s="152">
        <v>0.26970959999999999</v>
      </c>
      <c r="G281" s="151">
        <v>0.35787755999999998</v>
      </c>
      <c r="H281" s="184">
        <v>102</v>
      </c>
      <c r="I281" s="184" t="s">
        <v>233</v>
      </c>
    </row>
    <row r="282" spans="1:9" ht="35.049999999999997" customHeight="1" x14ac:dyDescent="0.4">
      <c r="A282" s="149" t="s">
        <v>245</v>
      </c>
      <c r="B282" s="150">
        <v>2016</v>
      </c>
      <c r="C282" s="182">
        <v>68</v>
      </c>
      <c r="D282" s="149" t="s">
        <v>93</v>
      </c>
      <c r="E282" s="151">
        <v>0.62255903000000001</v>
      </c>
      <c r="F282" s="152">
        <v>0.20053915999999999</v>
      </c>
      <c r="G282" s="151">
        <v>0.17690180999999999</v>
      </c>
      <c r="H282" s="184">
        <v>101</v>
      </c>
      <c r="I282" s="184" t="s">
        <v>233</v>
      </c>
    </row>
    <row r="283" spans="1:9" ht="35.049999999999997" customHeight="1" x14ac:dyDescent="0.4">
      <c r="A283" s="149" t="s">
        <v>245</v>
      </c>
      <c r="B283" s="150">
        <v>2016</v>
      </c>
      <c r="C283" s="182">
        <v>69</v>
      </c>
      <c r="D283" s="149" t="s">
        <v>249</v>
      </c>
      <c r="E283" s="151">
        <v>0.68910486999999998</v>
      </c>
      <c r="F283" s="152">
        <v>0.13838733</v>
      </c>
      <c r="G283" s="151">
        <v>0.17250779999999999</v>
      </c>
      <c r="H283" s="184">
        <v>100</v>
      </c>
      <c r="I283" s="184" t="s">
        <v>233</v>
      </c>
    </row>
    <row r="284" spans="1:9" ht="35.049999999999997" customHeight="1" x14ac:dyDescent="0.4">
      <c r="A284" s="149" t="s">
        <v>245</v>
      </c>
      <c r="B284" s="150">
        <v>2016</v>
      </c>
      <c r="C284" s="182">
        <v>70</v>
      </c>
      <c r="D284" s="149" t="s">
        <v>95</v>
      </c>
      <c r="E284" s="151">
        <v>0.60044226999999994</v>
      </c>
      <c r="F284" s="152">
        <v>0.12820195000000001</v>
      </c>
      <c r="G284" s="151">
        <v>0.27135577999999999</v>
      </c>
      <c r="H284" s="184">
        <v>101</v>
      </c>
      <c r="I284" s="184" t="s">
        <v>233</v>
      </c>
    </row>
    <row r="285" spans="1:9" ht="35.049999999999997" customHeight="1" x14ac:dyDescent="0.4">
      <c r="A285" s="149" t="s">
        <v>245</v>
      </c>
      <c r="B285" s="150">
        <v>2016</v>
      </c>
      <c r="C285" s="182">
        <v>71</v>
      </c>
      <c r="D285" s="149" t="s">
        <v>250</v>
      </c>
      <c r="E285" s="151">
        <v>0.66454806</v>
      </c>
      <c r="F285" s="152">
        <v>0.12441219000000001</v>
      </c>
      <c r="G285" s="151">
        <v>0.21103975999999999</v>
      </c>
      <c r="H285" s="184">
        <v>101</v>
      </c>
      <c r="I285" s="184" t="s">
        <v>233</v>
      </c>
    </row>
    <row r="286" spans="1:9" ht="17.05" customHeight="1" x14ac:dyDescent="0.4">
      <c r="A286" s="149" t="s">
        <v>231</v>
      </c>
      <c r="B286" s="150">
        <v>2015</v>
      </c>
      <c r="C286" s="182">
        <v>1</v>
      </c>
      <c r="D286" s="149" t="s">
        <v>232</v>
      </c>
      <c r="E286" s="151">
        <v>0.62316247000000002</v>
      </c>
      <c r="F286" s="152">
        <v>8.6356939999999993E-2</v>
      </c>
      <c r="G286" s="151">
        <v>0.29048058999999998</v>
      </c>
      <c r="H286" s="184">
        <v>65</v>
      </c>
      <c r="I286" s="184" t="s">
        <v>233</v>
      </c>
    </row>
    <row r="287" spans="1:9" ht="17.05" customHeight="1" x14ac:dyDescent="0.4">
      <c r="A287" s="149" t="s">
        <v>231</v>
      </c>
      <c r="B287" s="150">
        <v>2015</v>
      </c>
      <c r="C287" s="182">
        <v>2</v>
      </c>
      <c r="D287" s="149" t="s">
        <v>18</v>
      </c>
      <c r="E287" s="151">
        <v>0.69164095999999997</v>
      </c>
      <c r="F287" s="152">
        <v>0.12247814</v>
      </c>
      <c r="G287" s="151">
        <v>0.18588089999999999</v>
      </c>
      <c r="H287" s="184">
        <v>65</v>
      </c>
      <c r="I287" s="184" t="s">
        <v>233</v>
      </c>
    </row>
    <row r="288" spans="1:9" ht="17.05" customHeight="1" x14ac:dyDescent="0.4">
      <c r="A288" s="149" t="s">
        <v>231</v>
      </c>
      <c r="B288" s="150">
        <v>2015</v>
      </c>
      <c r="C288" s="182">
        <v>3</v>
      </c>
      <c r="D288" s="149" t="s">
        <v>20</v>
      </c>
      <c r="E288" s="151">
        <v>0.54676157000000003</v>
      </c>
      <c r="F288" s="152">
        <v>0.15496850000000001</v>
      </c>
      <c r="G288" s="151">
        <v>0.29826993000000002</v>
      </c>
      <c r="H288" s="184">
        <v>64</v>
      </c>
      <c r="I288" s="184" t="s">
        <v>233</v>
      </c>
    </row>
    <row r="289" spans="1:9" ht="17.05" customHeight="1" x14ac:dyDescent="0.4">
      <c r="A289" s="149" t="s">
        <v>231</v>
      </c>
      <c r="B289" s="150">
        <v>2015</v>
      </c>
      <c r="C289" s="182">
        <v>4</v>
      </c>
      <c r="D289" s="149" t="s">
        <v>22</v>
      </c>
      <c r="E289" s="151">
        <v>0.74610555999999995</v>
      </c>
      <c r="F289" s="152">
        <v>0.11714289999999999</v>
      </c>
      <c r="G289" s="151">
        <v>0.13675153000000001</v>
      </c>
      <c r="H289" s="184">
        <v>65</v>
      </c>
      <c r="I289" s="184" t="s">
        <v>233</v>
      </c>
    </row>
    <row r="290" spans="1:9" ht="17.05" customHeight="1" x14ac:dyDescent="0.4">
      <c r="A290" s="149" t="s">
        <v>231</v>
      </c>
      <c r="B290" s="150">
        <v>2015</v>
      </c>
      <c r="C290" s="182">
        <v>5</v>
      </c>
      <c r="D290" s="149" t="s">
        <v>24</v>
      </c>
      <c r="E290" s="151">
        <v>0.82998649999999996</v>
      </c>
      <c r="F290" s="152">
        <v>0.12105026000000001</v>
      </c>
      <c r="G290" s="151">
        <v>4.8963239999999998E-2</v>
      </c>
      <c r="H290" s="184">
        <v>63</v>
      </c>
      <c r="I290" s="184" t="s">
        <v>233</v>
      </c>
    </row>
    <row r="291" spans="1:9" ht="17.05" customHeight="1" x14ac:dyDescent="0.4">
      <c r="A291" s="149" t="s">
        <v>231</v>
      </c>
      <c r="B291" s="150">
        <v>2015</v>
      </c>
      <c r="C291" s="182">
        <v>6</v>
      </c>
      <c r="D291" s="149" t="s">
        <v>27</v>
      </c>
      <c r="E291" s="151">
        <v>0.62730646000000001</v>
      </c>
      <c r="F291" s="152">
        <v>0.18112186</v>
      </c>
      <c r="G291" s="151">
        <v>0.19157167999999999</v>
      </c>
      <c r="H291" s="184">
        <v>64</v>
      </c>
      <c r="I291" s="184" t="s">
        <v>233</v>
      </c>
    </row>
    <row r="292" spans="1:9" ht="17.05" customHeight="1" x14ac:dyDescent="0.4">
      <c r="A292" s="149" t="s">
        <v>231</v>
      </c>
      <c r="B292" s="150">
        <v>2015</v>
      </c>
      <c r="C292" s="182">
        <v>7</v>
      </c>
      <c r="D292" s="149" t="s">
        <v>30</v>
      </c>
      <c r="E292" s="151">
        <v>0.96870526999999995</v>
      </c>
      <c r="F292" s="152">
        <v>1.427223E-2</v>
      </c>
      <c r="G292" s="151">
        <v>1.7022490000000001E-2</v>
      </c>
      <c r="H292" s="184">
        <v>64</v>
      </c>
      <c r="I292" s="184" t="s">
        <v>233</v>
      </c>
    </row>
    <row r="293" spans="1:9" ht="17.05" customHeight="1" x14ac:dyDescent="0.4">
      <c r="A293" s="149" t="s">
        <v>231</v>
      </c>
      <c r="B293" s="150">
        <v>2015</v>
      </c>
      <c r="C293" s="182">
        <v>8</v>
      </c>
      <c r="D293" s="149" t="s">
        <v>33</v>
      </c>
      <c r="E293" s="151">
        <v>0.89447317000000004</v>
      </c>
      <c r="F293" s="152">
        <v>7.5006959999999998E-2</v>
      </c>
      <c r="G293" s="151">
        <v>3.0519870000000001E-2</v>
      </c>
      <c r="H293" s="184">
        <v>65</v>
      </c>
      <c r="I293" s="184" t="s">
        <v>233</v>
      </c>
    </row>
    <row r="294" spans="1:9" ht="17.05" customHeight="1" x14ac:dyDescent="0.4">
      <c r="A294" s="149" t="s">
        <v>231</v>
      </c>
      <c r="B294" s="150">
        <v>2015</v>
      </c>
      <c r="C294" s="182">
        <v>9</v>
      </c>
      <c r="D294" s="149" t="s">
        <v>136</v>
      </c>
      <c r="E294" s="151">
        <v>0.44367928000000001</v>
      </c>
      <c r="F294" s="152">
        <v>0.12445871</v>
      </c>
      <c r="G294" s="151">
        <v>0.43186200000000002</v>
      </c>
      <c r="H294" s="184">
        <v>65</v>
      </c>
      <c r="I294" s="184">
        <v>0</v>
      </c>
    </row>
    <row r="295" spans="1:9" ht="17.05" customHeight="1" x14ac:dyDescent="0.4">
      <c r="A295" s="149" t="s">
        <v>231</v>
      </c>
      <c r="B295" s="150">
        <v>2015</v>
      </c>
      <c r="C295" s="182">
        <v>10</v>
      </c>
      <c r="D295" s="149" t="s">
        <v>234</v>
      </c>
      <c r="E295" s="151">
        <v>0.44861147000000001</v>
      </c>
      <c r="F295" s="152">
        <v>0.11859691999999999</v>
      </c>
      <c r="G295" s="151">
        <v>0.43279160999999999</v>
      </c>
      <c r="H295" s="184">
        <v>65</v>
      </c>
      <c r="I295" s="184">
        <v>0</v>
      </c>
    </row>
    <row r="296" spans="1:9" ht="17.05" customHeight="1" x14ac:dyDescent="0.4">
      <c r="A296" s="149" t="s">
        <v>231</v>
      </c>
      <c r="B296" s="150">
        <v>2015</v>
      </c>
      <c r="C296" s="182">
        <v>11</v>
      </c>
      <c r="D296" s="149" t="s">
        <v>235</v>
      </c>
      <c r="E296" s="151">
        <v>0.50812727000000002</v>
      </c>
      <c r="F296" s="152">
        <v>0.17436401000000001</v>
      </c>
      <c r="G296" s="151">
        <v>0.31750872000000002</v>
      </c>
      <c r="H296" s="184">
        <v>62</v>
      </c>
      <c r="I296" s="184">
        <v>0</v>
      </c>
    </row>
    <row r="297" spans="1:9" ht="17.05" customHeight="1" x14ac:dyDescent="0.4">
      <c r="A297" s="149" t="s">
        <v>231</v>
      </c>
      <c r="B297" s="150">
        <v>2015</v>
      </c>
      <c r="C297" s="182">
        <v>12</v>
      </c>
      <c r="D297" s="149" t="s">
        <v>402</v>
      </c>
      <c r="E297" s="151">
        <v>0.70395006000000004</v>
      </c>
      <c r="F297" s="152">
        <v>0.17122088999999999</v>
      </c>
      <c r="G297" s="151">
        <v>0.12482905</v>
      </c>
      <c r="H297" s="184">
        <v>65</v>
      </c>
      <c r="I297" s="184">
        <v>0</v>
      </c>
    </row>
    <row r="298" spans="1:9" ht="17.05" customHeight="1" x14ac:dyDescent="0.4">
      <c r="A298" s="149" t="s">
        <v>231</v>
      </c>
      <c r="B298" s="150">
        <v>2015</v>
      </c>
      <c r="C298" s="182">
        <v>13</v>
      </c>
      <c r="D298" s="149" t="s">
        <v>45</v>
      </c>
      <c r="E298" s="151">
        <v>0.86154814999999996</v>
      </c>
      <c r="F298" s="152">
        <v>9.1315179999999996E-2</v>
      </c>
      <c r="G298" s="151">
        <v>4.7136669999999999E-2</v>
      </c>
      <c r="H298" s="184">
        <v>65</v>
      </c>
      <c r="I298" s="184">
        <v>0</v>
      </c>
    </row>
    <row r="299" spans="1:9" ht="35.049999999999997" customHeight="1" x14ac:dyDescent="0.4">
      <c r="A299" s="149" t="s">
        <v>231</v>
      </c>
      <c r="B299" s="150">
        <v>2015</v>
      </c>
      <c r="C299" s="182">
        <v>14</v>
      </c>
      <c r="D299" s="149" t="s">
        <v>137</v>
      </c>
      <c r="E299" s="151">
        <v>0.76931948000000006</v>
      </c>
      <c r="F299" s="152">
        <v>7.4997099999999997E-2</v>
      </c>
      <c r="G299" s="151">
        <v>0.15568341999999999</v>
      </c>
      <c r="H299" s="184">
        <v>65</v>
      </c>
      <c r="I299" s="184">
        <v>0</v>
      </c>
    </row>
    <row r="300" spans="1:9" ht="17.05" customHeight="1" x14ac:dyDescent="0.4">
      <c r="A300" s="149" t="s">
        <v>231</v>
      </c>
      <c r="B300" s="150">
        <v>2015</v>
      </c>
      <c r="C300" s="182">
        <v>15</v>
      </c>
      <c r="D300" s="149" t="s">
        <v>46</v>
      </c>
      <c r="E300" s="151">
        <v>0.77641134000000001</v>
      </c>
      <c r="F300" s="152">
        <v>0.1397525</v>
      </c>
      <c r="G300" s="151">
        <v>8.3836170000000002E-2</v>
      </c>
      <c r="H300" s="184">
        <v>60</v>
      </c>
      <c r="I300" s="184">
        <v>5</v>
      </c>
    </row>
    <row r="301" spans="1:9" ht="17.05" customHeight="1" x14ac:dyDescent="0.4">
      <c r="A301" s="149" t="s">
        <v>231</v>
      </c>
      <c r="B301" s="150">
        <v>2015</v>
      </c>
      <c r="C301" s="182">
        <v>16</v>
      </c>
      <c r="D301" s="149" t="s">
        <v>47</v>
      </c>
      <c r="E301" s="151">
        <v>0.86375904999999997</v>
      </c>
      <c r="F301" s="152">
        <v>8.9016380000000006E-2</v>
      </c>
      <c r="G301" s="151">
        <v>4.7224559999999999E-2</v>
      </c>
      <c r="H301" s="184">
        <v>65</v>
      </c>
      <c r="I301" s="184">
        <v>0</v>
      </c>
    </row>
    <row r="302" spans="1:9" ht="17.05" customHeight="1" x14ac:dyDescent="0.4">
      <c r="A302" s="149" t="s">
        <v>231</v>
      </c>
      <c r="B302" s="150">
        <v>2015</v>
      </c>
      <c r="C302" s="182">
        <v>17</v>
      </c>
      <c r="D302" s="149" t="s">
        <v>237</v>
      </c>
      <c r="E302" s="151">
        <v>0.40162147999999998</v>
      </c>
      <c r="F302" s="152">
        <v>0.22064437000000001</v>
      </c>
      <c r="G302" s="151">
        <v>0.37773414999999999</v>
      </c>
      <c r="H302" s="184">
        <v>63</v>
      </c>
      <c r="I302" s="184">
        <v>2</v>
      </c>
    </row>
    <row r="303" spans="1:9" ht="17.05" customHeight="1" x14ac:dyDescent="0.4">
      <c r="A303" s="149" t="s">
        <v>231</v>
      </c>
      <c r="B303" s="150">
        <v>2015</v>
      </c>
      <c r="C303" s="182">
        <v>18</v>
      </c>
      <c r="D303" s="149" t="s">
        <v>49</v>
      </c>
      <c r="E303" s="151">
        <v>0.46440299000000002</v>
      </c>
      <c r="F303" s="152">
        <v>0.17091228999999999</v>
      </c>
      <c r="G303" s="151">
        <v>0.36468472000000002</v>
      </c>
      <c r="H303" s="184">
        <v>65</v>
      </c>
      <c r="I303" s="184">
        <v>0</v>
      </c>
    </row>
    <row r="304" spans="1:9" ht="35.049999999999997" customHeight="1" x14ac:dyDescent="0.4">
      <c r="A304" s="149" t="s">
        <v>231</v>
      </c>
      <c r="B304" s="150">
        <v>2015</v>
      </c>
      <c r="C304" s="182">
        <v>19</v>
      </c>
      <c r="D304" s="149" t="s">
        <v>138</v>
      </c>
      <c r="E304" s="151">
        <v>0.60677775</v>
      </c>
      <c r="F304" s="152">
        <v>0.26876523000000002</v>
      </c>
      <c r="G304" s="151">
        <v>0.12445702</v>
      </c>
      <c r="H304" s="184">
        <v>56</v>
      </c>
      <c r="I304" s="184">
        <v>9</v>
      </c>
    </row>
    <row r="305" spans="1:9" ht="17.05" customHeight="1" x14ac:dyDescent="0.4">
      <c r="A305" s="149" t="s">
        <v>231</v>
      </c>
      <c r="B305" s="150">
        <v>2015</v>
      </c>
      <c r="C305" s="182">
        <v>20</v>
      </c>
      <c r="D305" s="149" t="s">
        <v>238</v>
      </c>
      <c r="E305" s="151">
        <v>0.84997003000000004</v>
      </c>
      <c r="F305" s="152">
        <v>6.0372919999999997E-2</v>
      </c>
      <c r="G305" s="151">
        <v>8.9657050000000002E-2</v>
      </c>
      <c r="H305" s="184">
        <v>65</v>
      </c>
      <c r="I305" s="184" t="s">
        <v>233</v>
      </c>
    </row>
    <row r="306" spans="1:9" ht="17.05" customHeight="1" x14ac:dyDescent="0.4">
      <c r="A306" s="149" t="s">
        <v>231</v>
      </c>
      <c r="B306" s="150">
        <v>2015</v>
      </c>
      <c r="C306" s="182">
        <v>21</v>
      </c>
      <c r="D306" s="149" t="s">
        <v>51</v>
      </c>
      <c r="E306" s="151">
        <v>0.64180486999999997</v>
      </c>
      <c r="F306" s="152">
        <v>9.5945580000000003E-2</v>
      </c>
      <c r="G306" s="151">
        <v>0.26224955</v>
      </c>
      <c r="H306" s="184">
        <v>64</v>
      </c>
      <c r="I306" s="184">
        <v>1</v>
      </c>
    </row>
    <row r="307" spans="1:9" ht="17.05" customHeight="1" x14ac:dyDescent="0.4">
      <c r="A307" s="149" t="s">
        <v>231</v>
      </c>
      <c r="B307" s="150">
        <v>2015</v>
      </c>
      <c r="C307" s="182">
        <v>22</v>
      </c>
      <c r="D307" s="149" t="s">
        <v>52</v>
      </c>
      <c r="E307" s="151">
        <v>0.43337627000000001</v>
      </c>
      <c r="F307" s="152">
        <v>0.25023908</v>
      </c>
      <c r="G307" s="151">
        <v>0.31638464999999999</v>
      </c>
      <c r="H307" s="184">
        <v>63</v>
      </c>
      <c r="I307" s="184">
        <v>2</v>
      </c>
    </row>
    <row r="308" spans="1:9" ht="17.05" customHeight="1" x14ac:dyDescent="0.4">
      <c r="A308" s="149" t="s">
        <v>231</v>
      </c>
      <c r="B308" s="150">
        <v>2015</v>
      </c>
      <c r="C308" s="182">
        <v>23</v>
      </c>
      <c r="D308" s="149" t="s">
        <v>53</v>
      </c>
      <c r="E308" s="151">
        <v>0.42905863999999999</v>
      </c>
      <c r="F308" s="152">
        <v>0.24725649999999999</v>
      </c>
      <c r="G308" s="151">
        <v>0.32368487000000001</v>
      </c>
      <c r="H308" s="184">
        <v>49</v>
      </c>
      <c r="I308" s="184">
        <v>15</v>
      </c>
    </row>
    <row r="309" spans="1:9" ht="17.05" customHeight="1" x14ac:dyDescent="0.4">
      <c r="A309" s="149" t="s">
        <v>231</v>
      </c>
      <c r="B309" s="150">
        <v>2015</v>
      </c>
      <c r="C309" s="182">
        <v>24</v>
      </c>
      <c r="D309" s="149" t="s">
        <v>239</v>
      </c>
      <c r="E309" s="151">
        <v>0.46965641000000002</v>
      </c>
      <c r="F309" s="152">
        <v>0.20311046999999999</v>
      </c>
      <c r="G309" s="151">
        <v>0.32723311999999999</v>
      </c>
      <c r="H309" s="184">
        <v>59</v>
      </c>
      <c r="I309" s="184">
        <v>6</v>
      </c>
    </row>
    <row r="310" spans="1:9" ht="17.05" customHeight="1" x14ac:dyDescent="0.4">
      <c r="A310" s="149" t="s">
        <v>231</v>
      </c>
      <c r="B310" s="150">
        <v>2015</v>
      </c>
      <c r="C310" s="182">
        <v>25</v>
      </c>
      <c r="D310" s="149" t="s">
        <v>55</v>
      </c>
      <c r="E310" s="151">
        <v>0.57368797000000005</v>
      </c>
      <c r="F310" s="152">
        <v>0.13363845999999999</v>
      </c>
      <c r="G310" s="151">
        <v>0.29267356999999999</v>
      </c>
      <c r="H310" s="184">
        <v>54</v>
      </c>
      <c r="I310" s="184">
        <v>10</v>
      </c>
    </row>
    <row r="311" spans="1:9" ht="17.05" customHeight="1" x14ac:dyDescent="0.4">
      <c r="A311" s="149" t="s">
        <v>231</v>
      </c>
      <c r="B311" s="150">
        <v>2015</v>
      </c>
      <c r="C311" s="182">
        <v>26</v>
      </c>
      <c r="D311" s="149" t="s">
        <v>56</v>
      </c>
      <c r="E311" s="151">
        <v>0.83551200999999997</v>
      </c>
      <c r="F311" s="152">
        <v>7.5331599999999999E-2</v>
      </c>
      <c r="G311" s="151">
        <v>8.9156390000000002E-2</v>
      </c>
      <c r="H311" s="184">
        <v>65</v>
      </c>
      <c r="I311" s="184">
        <v>0</v>
      </c>
    </row>
    <row r="312" spans="1:9" ht="17.05" customHeight="1" x14ac:dyDescent="0.4">
      <c r="A312" s="149" t="s">
        <v>231</v>
      </c>
      <c r="B312" s="150">
        <v>2015</v>
      </c>
      <c r="C312" s="182">
        <v>27</v>
      </c>
      <c r="D312" s="149" t="s">
        <v>57</v>
      </c>
      <c r="E312" s="151">
        <v>0.57448476999999998</v>
      </c>
      <c r="F312" s="152">
        <v>0.21175694</v>
      </c>
      <c r="G312" s="151">
        <v>0.21375828999999999</v>
      </c>
      <c r="H312" s="184">
        <v>61</v>
      </c>
      <c r="I312" s="184">
        <v>4</v>
      </c>
    </row>
    <row r="313" spans="1:9" ht="17.05" customHeight="1" x14ac:dyDescent="0.4">
      <c r="A313" s="149" t="s">
        <v>240</v>
      </c>
      <c r="B313" s="150">
        <v>2015</v>
      </c>
      <c r="C313" s="182">
        <v>28</v>
      </c>
      <c r="D313" s="149" t="s">
        <v>58</v>
      </c>
      <c r="E313" s="151">
        <v>0.90821993999999995</v>
      </c>
      <c r="F313" s="152">
        <v>4.7188800000000003E-2</v>
      </c>
      <c r="G313" s="151">
        <v>4.4591270000000002E-2</v>
      </c>
      <c r="H313" s="184">
        <v>65</v>
      </c>
      <c r="I313" s="184" t="s">
        <v>233</v>
      </c>
    </row>
    <row r="314" spans="1:9" ht="35.049999999999997" customHeight="1" x14ac:dyDescent="0.4">
      <c r="A314" s="149" t="s">
        <v>231</v>
      </c>
      <c r="B314" s="150">
        <v>2015</v>
      </c>
      <c r="C314" s="182">
        <v>29</v>
      </c>
      <c r="D314" s="149" t="s">
        <v>403</v>
      </c>
      <c r="E314" s="151">
        <v>0.73570192999999995</v>
      </c>
      <c r="F314" s="152">
        <v>0.15722116</v>
      </c>
      <c r="G314" s="151">
        <v>0.10707692000000001</v>
      </c>
      <c r="H314" s="184">
        <v>63</v>
      </c>
      <c r="I314" s="184">
        <v>2</v>
      </c>
    </row>
    <row r="315" spans="1:9" ht="17.05" customHeight="1" x14ac:dyDescent="0.4">
      <c r="A315" s="149" t="s">
        <v>231</v>
      </c>
      <c r="B315" s="150">
        <v>2015</v>
      </c>
      <c r="C315" s="182">
        <v>30</v>
      </c>
      <c r="D315" s="149" t="s">
        <v>60</v>
      </c>
      <c r="E315" s="151">
        <v>0.46550830999999998</v>
      </c>
      <c r="F315" s="152">
        <v>0.11416467</v>
      </c>
      <c r="G315" s="151">
        <v>0.42032702</v>
      </c>
      <c r="H315" s="184">
        <v>64</v>
      </c>
      <c r="I315" s="184">
        <v>1</v>
      </c>
    </row>
    <row r="316" spans="1:9" ht="17.05" customHeight="1" x14ac:dyDescent="0.4">
      <c r="A316" s="149" t="s">
        <v>231</v>
      </c>
      <c r="B316" s="150">
        <v>2015</v>
      </c>
      <c r="C316" s="182">
        <v>31</v>
      </c>
      <c r="D316" s="149" t="s">
        <v>61</v>
      </c>
      <c r="E316" s="151">
        <v>0.49408046999999999</v>
      </c>
      <c r="F316" s="152">
        <v>0.12722565999999999</v>
      </c>
      <c r="G316" s="151">
        <v>0.37869386999999999</v>
      </c>
      <c r="H316" s="184">
        <v>63</v>
      </c>
      <c r="I316" s="184">
        <v>2</v>
      </c>
    </row>
    <row r="317" spans="1:9" ht="17.05" customHeight="1" x14ac:dyDescent="0.4">
      <c r="A317" s="149" t="s">
        <v>231</v>
      </c>
      <c r="B317" s="150">
        <v>2015</v>
      </c>
      <c r="C317" s="182">
        <v>32</v>
      </c>
      <c r="D317" s="149" t="s">
        <v>62</v>
      </c>
      <c r="E317" s="151">
        <v>0.42432702999999999</v>
      </c>
      <c r="F317" s="152">
        <v>0.16227905000000001</v>
      </c>
      <c r="G317" s="151">
        <v>0.41339393000000002</v>
      </c>
      <c r="H317" s="184">
        <v>62</v>
      </c>
      <c r="I317" s="184">
        <v>2</v>
      </c>
    </row>
    <row r="318" spans="1:9" ht="17.05" customHeight="1" x14ac:dyDescent="0.4">
      <c r="A318" s="149" t="s">
        <v>231</v>
      </c>
      <c r="B318" s="150">
        <v>2015</v>
      </c>
      <c r="C318" s="182">
        <v>33</v>
      </c>
      <c r="D318" s="149" t="s">
        <v>63</v>
      </c>
      <c r="E318" s="151">
        <v>0.27820230000000001</v>
      </c>
      <c r="F318" s="152">
        <v>0.22607996999999999</v>
      </c>
      <c r="G318" s="151">
        <v>0.49571773000000002</v>
      </c>
      <c r="H318" s="184">
        <v>54</v>
      </c>
      <c r="I318" s="184">
        <v>10</v>
      </c>
    </row>
    <row r="319" spans="1:9" ht="35.049999999999997" customHeight="1" x14ac:dyDescent="0.4">
      <c r="A319" s="149" t="s">
        <v>231</v>
      </c>
      <c r="B319" s="150">
        <v>2015</v>
      </c>
      <c r="C319" s="182">
        <v>34</v>
      </c>
      <c r="D319" s="149" t="s">
        <v>139</v>
      </c>
      <c r="E319" s="151">
        <v>0.55327044000000003</v>
      </c>
      <c r="F319" s="152">
        <v>0.18583253</v>
      </c>
      <c r="G319" s="151">
        <v>0.26089702999999997</v>
      </c>
      <c r="H319" s="184">
        <v>60</v>
      </c>
      <c r="I319" s="184">
        <v>5</v>
      </c>
    </row>
    <row r="320" spans="1:9" ht="17.05" customHeight="1" x14ac:dyDescent="0.4">
      <c r="A320" s="149" t="s">
        <v>231</v>
      </c>
      <c r="B320" s="150">
        <v>2015</v>
      </c>
      <c r="C320" s="182">
        <v>35</v>
      </c>
      <c r="D320" s="149" t="s">
        <v>64</v>
      </c>
      <c r="E320" s="151">
        <v>0.77238381</v>
      </c>
      <c r="F320" s="152">
        <v>0.14853390999999999</v>
      </c>
      <c r="G320" s="151">
        <v>7.9082280000000005E-2</v>
      </c>
      <c r="H320" s="184">
        <v>62</v>
      </c>
      <c r="I320" s="184">
        <v>3</v>
      </c>
    </row>
    <row r="321" spans="1:9" ht="17.05" customHeight="1" x14ac:dyDescent="0.4">
      <c r="A321" s="149" t="s">
        <v>231</v>
      </c>
      <c r="B321" s="150">
        <v>2015</v>
      </c>
      <c r="C321" s="182">
        <v>36</v>
      </c>
      <c r="D321" s="149" t="s">
        <v>65</v>
      </c>
      <c r="E321" s="151">
        <v>0.75904972999999998</v>
      </c>
      <c r="F321" s="152">
        <v>4.8275539999999999E-2</v>
      </c>
      <c r="G321" s="151">
        <v>0.19267472999999999</v>
      </c>
      <c r="H321" s="184">
        <v>63</v>
      </c>
      <c r="I321" s="184">
        <v>2</v>
      </c>
    </row>
    <row r="322" spans="1:9" ht="35.049999999999997" customHeight="1" x14ac:dyDescent="0.4">
      <c r="A322" s="149" t="s">
        <v>231</v>
      </c>
      <c r="B322" s="150">
        <v>2015</v>
      </c>
      <c r="C322" s="182">
        <v>37</v>
      </c>
      <c r="D322" s="149" t="s">
        <v>66</v>
      </c>
      <c r="E322" s="151">
        <v>0.46387704000000002</v>
      </c>
      <c r="F322" s="152">
        <v>0.14616894999999999</v>
      </c>
      <c r="G322" s="151">
        <v>0.38995401000000002</v>
      </c>
      <c r="H322" s="184">
        <v>62</v>
      </c>
      <c r="I322" s="184">
        <v>3</v>
      </c>
    </row>
    <row r="323" spans="1:9" ht="53.05" customHeight="1" x14ac:dyDescent="0.4">
      <c r="A323" s="149" t="s">
        <v>231</v>
      </c>
      <c r="B323" s="150">
        <v>2015</v>
      </c>
      <c r="C323" s="182">
        <v>38</v>
      </c>
      <c r="D323" s="149" t="s">
        <v>140</v>
      </c>
      <c r="E323" s="151">
        <v>0.46178918000000002</v>
      </c>
      <c r="F323" s="152">
        <v>0.16852317999999999</v>
      </c>
      <c r="G323" s="151">
        <v>0.36968763999999998</v>
      </c>
      <c r="H323" s="184">
        <v>65</v>
      </c>
      <c r="I323" s="184">
        <v>0</v>
      </c>
    </row>
    <row r="324" spans="1:9" ht="17.05" customHeight="1" x14ac:dyDescent="0.4">
      <c r="A324" s="149" t="s">
        <v>231</v>
      </c>
      <c r="B324" s="150">
        <v>2015</v>
      </c>
      <c r="C324" s="182">
        <v>39</v>
      </c>
      <c r="D324" s="149" t="s">
        <v>67</v>
      </c>
      <c r="E324" s="151">
        <v>0.68228672000000001</v>
      </c>
      <c r="F324" s="152">
        <v>0.20515469</v>
      </c>
      <c r="G324" s="151">
        <v>0.11255859</v>
      </c>
      <c r="H324" s="184">
        <v>63</v>
      </c>
      <c r="I324" s="184">
        <v>1</v>
      </c>
    </row>
    <row r="325" spans="1:9" ht="17.05" customHeight="1" x14ac:dyDescent="0.4">
      <c r="A325" s="149" t="s">
        <v>231</v>
      </c>
      <c r="B325" s="150">
        <v>2015</v>
      </c>
      <c r="C325" s="182">
        <v>40</v>
      </c>
      <c r="D325" s="149" t="s">
        <v>242</v>
      </c>
      <c r="E325" s="151">
        <v>0.60237052999999996</v>
      </c>
      <c r="F325" s="152">
        <v>0.12216953999999999</v>
      </c>
      <c r="G325" s="151">
        <v>0.27545992000000002</v>
      </c>
      <c r="H325" s="184">
        <v>65</v>
      </c>
      <c r="I325" s="184" t="s">
        <v>233</v>
      </c>
    </row>
    <row r="326" spans="1:9" ht="17.05" customHeight="1" x14ac:dyDescent="0.4">
      <c r="A326" s="149" t="s">
        <v>231</v>
      </c>
      <c r="B326" s="150">
        <v>2015</v>
      </c>
      <c r="C326" s="182">
        <v>41</v>
      </c>
      <c r="D326" s="149" t="s">
        <v>243</v>
      </c>
      <c r="E326" s="151">
        <v>0.49298993000000002</v>
      </c>
      <c r="F326" s="152">
        <v>0.1769502</v>
      </c>
      <c r="G326" s="151">
        <v>0.33005986999999998</v>
      </c>
      <c r="H326" s="184">
        <v>63</v>
      </c>
      <c r="I326" s="184">
        <v>2</v>
      </c>
    </row>
    <row r="327" spans="1:9" ht="17.05" customHeight="1" x14ac:dyDescent="0.4">
      <c r="A327" s="149" t="s">
        <v>231</v>
      </c>
      <c r="B327" s="150">
        <v>2015</v>
      </c>
      <c r="C327" s="182">
        <v>42</v>
      </c>
      <c r="D327" s="149" t="s">
        <v>70</v>
      </c>
      <c r="E327" s="151">
        <v>0.84905660999999999</v>
      </c>
      <c r="F327" s="152">
        <v>4.4591270000000002E-2</v>
      </c>
      <c r="G327" s="151">
        <v>0.10635211999999999</v>
      </c>
      <c r="H327" s="184">
        <v>65</v>
      </c>
      <c r="I327" s="184">
        <v>0</v>
      </c>
    </row>
    <row r="328" spans="1:9" ht="17.05" customHeight="1" x14ac:dyDescent="0.4">
      <c r="A328" s="149" t="s">
        <v>231</v>
      </c>
      <c r="B328" s="150">
        <v>2015</v>
      </c>
      <c r="C328" s="182">
        <v>43</v>
      </c>
      <c r="D328" s="149" t="s">
        <v>71</v>
      </c>
      <c r="E328" s="151">
        <v>0.63757565000000005</v>
      </c>
      <c r="F328" s="152">
        <v>0.15783088000000001</v>
      </c>
      <c r="G328" s="151">
        <v>0.20459347</v>
      </c>
      <c r="H328" s="184">
        <v>64</v>
      </c>
      <c r="I328" s="184">
        <v>0</v>
      </c>
    </row>
    <row r="329" spans="1:9" ht="17.05" customHeight="1" x14ac:dyDescent="0.4">
      <c r="A329" s="149" t="s">
        <v>231</v>
      </c>
      <c r="B329" s="150">
        <v>2015</v>
      </c>
      <c r="C329" s="182">
        <v>44</v>
      </c>
      <c r="D329" s="149" t="s">
        <v>72</v>
      </c>
      <c r="E329" s="151">
        <v>0.68676908000000003</v>
      </c>
      <c r="F329" s="152">
        <v>0.1272826</v>
      </c>
      <c r="G329" s="151">
        <v>0.18594833</v>
      </c>
      <c r="H329" s="184">
        <v>64</v>
      </c>
      <c r="I329" s="184">
        <v>0</v>
      </c>
    </row>
    <row r="330" spans="1:9" ht="17.05" customHeight="1" x14ac:dyDescent="0.4">
      <c r="A330" s="149" t="s">
        <v>231</v>
      </c>
      <c r="B330" s="150">
        <v>2015</v>
      </c>
      <c r="C330" s="182">
        <v>45</v>
      </c>
      <c r="D330" s="149" t="s">
        <v>73</v>
      </c>
      <c r="E330" s="151">
        <v>0.72006473000000004</v>
      </c>
      <c r="F330" s="152">
        <v>0.13417976000000001</v>
      </c>
      <c r="G330" s="151">
        <v>0.14575551</v>
      </c>
      <c r="H330" s="184">
        <v>61</v>
      </c>
      <c r="I330" s="184">
        <v>4</v>
      </c>
    </row>
    <row r="331" spans="1:9" ht="17.05" customHeight="1" x14ac:dyDescent="0.4">
      <c r="A331" s="149" t="s">
        <v>231</v>
      </c>
      <c r="B331" s="150">
        <v>2015</v>
      </c>
      <c r="C331" s="182">
        <v>46</v>
      </c>
      <c r="D331" s="149" t="s">
        <v>74</v>
      </c>
      <c r="E331" s="151">
        <v>0.63904702000000002</v>
      </c>
      <c r="F331" s="152">
        <v>0.16016991999999999</v>
      </c>
      <c r="G331" s="151">
        <v>0.20078306000000001</v>
      </c>
      <c r="H331" s="184">
        <v>64</v>
      </c>
      <c r="I331" s="184">
        <v>0</v>
      </c>
    </row>
    <row r="332" spans="1:9" ht="17.05" customHeight="1" x14ac:dyDescent="0.4">
      <c r="A332" s="149" t="s">
        <v>231</v>
      </c>
      <c r="B332" s="150">
        <v>2015</v>
      </c>
      <c r="C332" s="182">
        <v>47</v>
      </c>
      <c r="D332" s="149" t="s">
        <v>75</v>
      </c>
      <c r="E332" s="151">
        <v>0.68940277999999999</v>
      </c>
      <c r="F332" s="152">
        <v>0.12373926</v>
      </c>
      <c r="G332" s="151">
        <v>0.18685795999999999</v>
      </c>
      <c r="H332" s="184">
        <v>64</v>
      </c>
      <c r="I332" s="184">
        <v>1</v>
      </c>
    </row>
    <row r="333" spans="1:9" ht="17.05" customHeight="1" x14ac:dyDescent="0.4">
      <c r="A333" s="149" t="s">
        <v>231</v>
      </c>
      <c r="B333" s="150">
        <v>2015</v>
      </c>
      <c r="C333" s="182">
        <v>48</v>
      </c>
      <c r="D333" s="149" t="s">
        <v>76</v>
      </c>
      <c r="E333" s="151">
        <v>0.79942658</v>
      </c>
      <c r="F333" s="152">
        <v>8.0702599999999999E-2</v>
      </c>
      <c r="G333" s="151">
        <v>0.11987082</v>
      </c>
      <c r="H333" s="184">
        <v>65</v>
      </c>
      <c r="I333" s="184" t="s">
        <v>233</v>
      </c>
    </row>
    <row r="334" spans="1:9" ht="17.05" customHeight="1" x14ac:dyDescent="0.4">
      <c r="A334" s="149" t="s">
        <v>231</v>
      </c>
      <c r="B334" s="150">
        <v>2015</v>
      </c>
      <c r="C334" s="182">
        <v>49</v>
      </c>
      <c r="D334" s="149" t="s">
        <v>77</v>
      </c>
      <c r="E334" s="151">
        <v>0.81581305999999998</v>
      </c>
      <c r="F334" s="152">
        <v>4.7637329999999999E-2</v>
      </c>
      <c r="G334" s="151">
        <v>0.13654960999999999</v>
      </c>
      <c r="H334" s="184">
        <v>65</v>
      </c>
      <c r="I334" s="184" t="s">
        <v>233</v>
      </c>
    </row>
    <row r="335" spans="1:9" ht="17.05" customHeight="1" x14ac:dyDescent="0.4">
      <c r="A335" s="149" t="s">
        <v>231</v>
      </c>
      <c r="B335" s="150">
        <v>2015</v>
      </c>
      <c r="C335" s="182">
        <v>50</v>
      </c>
      <c r="D335" s="149" t="s">
        <v>78</v>
      </c>
      <c r="E335" s="151">
        <v>0.78562770000000004</v>
      </c>
      <c r="F335" s="152">
        <v>0.10291951000000001</v>
      </c>
      <c r="G335" s="151">
        <v>0.11145279</v>
      </c>
      <c r="H335" s="184">
        <v>65</v>
      </c>
      <c r="I335" s="184" t="s">
        <v>233</v>
      </c>
    </row>
    <row r="336" spans="1:9" ht="17.05" customHeight="1" x14ac:dyDescent="0.4">
      <c r="A336" s="149" t="s">
        <v>231</v>
      </c>
      <c r="B336" s="150">
        <v>2015</v>
      </c>
      <c r="C336" s="182">
        <v>51</v>
      </c>
      <c r="D336" s="149" t="s">
        <v>79</v>
      </c>
      <c r="E336" s="151">
        <v>0.67302728999999994</v>
      </c>
      <c r="F336" s="152">
        <v>0.14057486999999999</v>
      </c>
      <c r="G336" s="151">
        <v>0.18639784000000001</v>
      </c>
      <c r="H336" s="184">
        <v>65</v>
      </c>
      <c r="I336" s="184" t="s">
        <v>233</v>
      </c>
    </row>
    <row r="337" spans="1:9" ht="17.05" customHeight="1" x14ac:dyDescent="0.4">
      <c r="A337" s="149" t="s">
        <v>240</v>
      </c>
      <c r="B337" s="150">
        <v>2015</v>
      </c>
      <c r="C337" s="182">
        <v>52</v>
      </c>
      <c r="D337" s="149" t="s">
        <v>80</v>
      </c>
      <c r="E337" s="151">
        <v>0.74757578999999996</v>
      </c>
      <c r="F337" s="152">
        <v>0.14396535999999999</v>
      </c>
      <c r="G337" s="151">
        <v>0.10845885</v>
      </c>
      <c r="H337" s="184">
        <v>65</v>
      </c>
      <c r="I337" s="184" t="s">
        <v>233</v>
      </c>
    </row>
    <row r="338" spans="1:9" ht="35.049999999999997" customHeight="1" x14ac:dyDescent="0.4">
      <c r="A338" s="149" t="s">
        <v>231</v>
      </c>
      <c r="B338" s="150">
        <v>2015</v>
      </c>
      <c r="C338" s="182">
        <v>53</v>
      </c>
      <c r="D338" s="149" t="s">
        <v>81</v>
      </c>
      <c r="E338" s="151">
        <v>0.33234058999999999</v>
      </c>
      <c r="F338" s="152">
        <v>0.23428888</v>
      </c>
      <c r="G338" s="151">
        <v>0.43337052999999998</v>
      </c>
      <c r="H338" s="184">
        <v>65</v>
      </c>
      <c r="I338" s="184">
        <v>0</v>
      </c>
    </row>
    <row r="339" spans="1:9" ht="17.05" customHeight="1" x14ac:dyDescent="0.4">
      <c r="A339" s="149" t="s">
        <v>231</v>
      </c>
      <c r="B339" s="150">
        <v>2015</v>
      </c>
      <c r="C339" s="182">
        <v>54</v>
      </c>
      <c r="D339" s="149" t="s">
        <v>82</v>
      </c>
      <c r="E339" s="151">
        <v>0.43618782</v>
      </c>
      <c r="F339" s="152">
        <v>0.21919535000000001</v>
      </c>
      <c r="G339" s="151">
        <v>0.34461683999999998</v>
      </c>
      <c r="H339" s="184">
        <v>64</v>
      </c>
      <c r="I339" s="184">
        <v>1</v>
      </c>
    </row>
    <row r="340" spans="1:9" ht="17.05" customHeight="1" x14ac:dyDescent="0.4">
      <c r="A340" s="149" t="s">
        <v>231</v>
      </c>
      <c r="B340" s="150">
        <v>2015</v>
      </c>
      <c r="C340" s="182">
        <v>55</v>
      </c>
      <c r="D340" s="149" t="s">
        <v>83</v>
      </c>
      <c r="E340" s="151">
        <v>0.67654565</v>
      </c>
      <c r="F340" s="152">
        <v>0.17303298</v>
      </c>
      <c r="G340" s="151">
        <v>0.15042136</v>
      </c>
      <c r="H340" s="184">
        <v>57</v>
      </c>
      <c r="I340" s="184">
        <v>6</v>
      </c>
    </row>
    <row r="341" spans="1:9" ht="17.05" customHeight="1" x14ac:dyDescent="0.4">
      <c r="A341" s="149" t="s">
        <v>231</v>
      </c>
      <c r="B341" s="150">
        <v>2015</v>
      </c>
      <c r="C341" s="182">
        <v>56</v>
      </c>
      <c r="D341" s="149" t="s">
        <v>404</v>
      </c>
      <c r="E341" s="151">
        <v>0.46433155999999998</v>
      </c>
      <c r="F341" s="152">
        <v>0.25054655999999997</v>
      </c>
      <c r="G341" s="151">
        <v>0.28512187999999999</v>
      </c>
      <c r="H341" s="184">
        <v>64</v>
      </c>
      <c r="I341" s="184">
        <v>1</v>
      </c>
    </row>
    <row r="342" spans="1:9" ht="35.049999999999997" customHeight="1" x14ac:dyDescent="0.4">
      <c r="A342" s="149" t="s">
        <v>231</v>
      </c>
      <c r="B342" s="150">
        <v>2015</v>
      </c>
      <c r="C342" s="182">
        <v>57</v>
      </c>
      <c r="D342" s="149" t="s">
        <v>85</v>
      </c>
      <c r="E342" s="151">
        <v>0.55916089000000002</v>
      </c>
      <c r="F342" s="152">
        <v>0.18366529000000001</v>
      </c>
      <c r="G342" s="151">
        <v>0.25717382</v>
      </c>
      <c r="H342" s="184">
        <v>54</v>
      </c>
      <c r="I342" s="184">
        <v>11</v>
      </c>
    </row>
    <row r="343" spans="1:9" ht="35.049999999999997" customHeight="1" x14ac:dyDescent="0.4">
      <c r="A343" s="149" t="s">
        <v>231</v>
      </c>
      <c r="B343" s="150">
        <v>2015</v>
      </c>
      <c r="C343" s="182">
        <v>58</v>
      </c>
      <c r="D343" s="149" t="s">
        <v>141</v>
      </c>
      <c r="E343" s="151">
        <v>0.51445410999999996</v>
      </c>
      <c r="F343" s="152">
        <v>0.15464627</v>
      </c>
      <c r="G343" s="151">
        <v>0.33089962000000001</v>
      </c>
      <c r="H343" s="184">
        <v>65</v>
      </c>
      <c r="I343" s="184">
        <v>0</v>
      </c>
    </row>
    <row r="344" spans="1:9" ht="17.05" customHeight="1" x14ac:dyDescent="0.4">
      <c r="A344" s="149" t="s">
        <v>231</v>
      </c>
      <c r="B344" s="150">
        <v>2015</v>
      </c>
      <c r="C344" s="182">
        <v>59</v>
      </c>
      <c r="D344" s="149" t="s">
        <v>86</v>
      </c>
      <c r="E344" s="151">
        <v>0.57392118999999997</v>
      </c>
      <c r="F344" s="152">
        <v>0.17558234</v>
      </c>
      <c r="G344" s="151">
        <v>0.25049647000000003</v>
      </c>
      <c r="H344" s="184">
        <v>61</v>
      </c>
      <c r="I344" s="184">
        <v>3</v>
      </c>
    </row>
    <row r="345" spans="1:9" ht="35.049999999999997" customHeight="1" x14ac:dyDescent="0.4">
      <c r="A345" s="149" t="s">
        <v>240</v>
      </c>
      <c r="B345" s="150">
        <v>2015</v>
      </c>
      <c r="C345" s="182">
        <v>60</v>
      </c>
      <c r="D345" s="149" t="s">
        <v>87</v>
      </c>
      <c r="E345" s="151">
        <v>0.56257626999999999</v>
      </c>
      <c r="F345" s="152">
        <v>0.22995162999999999</v>
      </c>
      <c r="G345" s="151">
        <v>0.20747209999999999</v>
      </c>
      <c r="H345" s="184">
        <v>57</v>
      </c>
      <c r="I345" s="184">
        <v>6</v>
      </c>
    </row>
    <row r="346" spans="1:9" ht="17.05" customHeight="1" x14ac:dyDescent="0.4">
      <c r="A346" s="149" t="s">
        <v>231</v>
      </c>
      <c r="B346" s="150">
        <v>2015</v>
      </c>
      <c r="C346" s="182">
        <v>61</v>
      </c>
      <c r="D346" s="149" t="s">
        <v>88</v>
      </c>
      <c r="E346" s="151">
        <v>0.49263368000000002</v>
      </c>
      <c r="F346" s="152">
        <v>0.18521826</v>
      </c>
      <c r="G346" s="151">
        <v>0.32214806000000001</v>
      </c>
      <c r="H346" s="184">
        <v>65</v>
      </c>
      <c r="I346" s="184">
        <v>0</v>
      </c>
    </row>
    <row r="347" spans="1:9" ht="17.05" customHeight="1" x14ac:dyDescent="0.4">
      <c r="A347" s="149" t="s">
        <v>231</v>
      </c>
      <c r="B347" s="150">
        <v>2015</v>
      </c>
      <c r="C347" s="182">
        <v>62</v>
      </c>
      <c r="D347" s="149" t="s">
        <v>171</v>
      </c>
      <c r="E347" s="151">
        <v>0.61575957000000003</v>
      </c>
      <c r="F347" s="152">
        <v>0.19522120000000001</v>
      </c>
      <c r="G347" s="151">
        <v>0.18901923000000001</v>
      </c>
      <c r="H347" s="184">
        <v>59</v>
      </c>
      <c r="I347" s="184">
        <v>6</v>
      </c>
    </row>
    <row r="348" spans="1:9" ht="35.049999999999997" customHeight="1" x14ac:dyDescent="0.4">
      <c r="A348" s="149" t="s">
        <v>245</v>
      </c>
      <c r="B348" s="150">
        <v>2015</v>
      </c>
      <c r="C348" s="182">
        <v>63</v>
      </c>
      <c r="D348" s="149" t="s">
        <v>246</v>
      </c>
      <c r="E348" s="151">
        <v>0.45932665</v>
      </c>
      <c r="F348" s="152">
        <v>0.19932615000000001</v>
      </c>
      <c r="G348" s="151">
        <v>0.34134719000000002</v>
      </c>
      <c r="H348" s="184">
        <v>64</v>
      </c>
      <c r="I348" s="184" t="s">
        <v>233</v>
      </c>
    </row>
    <row r="349" spans="1:9" ht="35.049999999999997" customHeight="1" x14ac:dyDescent="0.4">
      <c r="A349" s="149" t="s">
        <v>245</v>
      </c>
      <c r="B349" s="150">
        <v>2015</v>
      </c>
      <c r="C349" s="182">
        <v>64</v>
      </c>
      <c r="D349" s="149" t="s">
        <v>247</v>
      </c>
      <c r="E349" s="151">
        <v>0.35898275000000002</v>
      </c>
      <c r="F349" s="152">
        <v>0.24508890999999999</v>
      </c>
      <c r="G349" s="151">
        <v>0.39592833999999999</v>
      </c>
      <c r="H349" s="184">
        <v>64</v>
      </c>
      <c r="I349" s="184" t="s">
        <v>233</v>
      </c>
    </row>
    <row r="350" spans="1:9" ht="35.049999999999997" customHeight="1" x14ac:dyDescent="0.4">
      <c r="A350" s="149" t="s">
        <v>245</v>
      </c>
      <c r="B350" s="150">
        <v>2015</v>
      </c>
      <c r="C350" s="182">
        <v>65</v>
      </c>
      <c r="D350" s="149" t="s">
        <v>248</v>
      </c>
      <c r="E350" s="151">
        <v>0.51682234999999999</v>
      </c>
      <c r="F350" s="152">
        <v>0.24082408999999999</v>
      </c>
      <c r="G350" s="151">
        <v>0.24235356</v>
      </c>
      <c r="H350" s="184">
        <v>62</v>
      </c>
      <c r="I350" s="184" t="s">
        <v>233</v>
      </c>
    </row>
    <row r="351" spans="1:9" ht="35.049999999999997" customHeight="1" x14ac:dyDescent="0.4">
      <c r="A351" s="149" t="s">
        <v>245</v>
      </c>
      <c r="B351" s="150">
        <v>2015</v>
      </c>
      <c r="C351" s="182">
        <v>66</v>
      </c>
      <c r="D351" s="149" t="s">
        <v>91</v>
      </c>
      <c r="E351" s="151">
        <v>0.34068765000000001</v>
      </c>
      <c r="F351" s="152">
        <v>0.27426455999999999</v>
      </c>
      <c r="G351" s="151">
        <v>0.38504778000000001</v>
      </c>
      <c r="H351" s="184">
        <v>62</v>
      </c>
      <c r="I351" s="184" t="s">
        <v>233</v>
      </c>
    </row>
    <row r="352" spans="1:9" ht="35.049999999999997" customHeight="1" x14ac:dyDescent="0.4">
      <c r="A352" s="149" t="s">
        <v>245</v>
      </c>
      <c r="B352" s="150">
        <v>2015</v>
      </c>
      <c r="C352" s="182">
        <v>67</v>
      </c>
      <c r="D352" s="149" t="s">
        <v>92</v>
      </c>
      <c r="E352" s="151">
        <v>0.27111687000000001</v>
      </c>
      <c r="F352" s="152">
        <v>0.29417114999999999</v>
      </c>
      <c r="G352" s="151">
        <v>0.43471197</v>
      </c>
      <c r="H352" s="184">
        <v>64</v>
      </c>
      <c r="I352" s="184" t="s">
        <v>233</v>
      </c>
    </row>
    <row r="353" spans="1:9" ht="35.049999999999997" customHeight="1" x14ac:dyDescent="0.4">
      <c r="A353" s="149" t="s">
        <v>245</v>
      </c>
      <c r="B353" s="150">
        <v>2015</v>
      </c>
      <c r="C353" s="182">
        <v>68</v>
      </c>
      <c r="D353" s="149" t="s">
        <v>93</v>
      </c>
      <c r="E353" s="151">
        <v>0.45166572999999999</v>
      </c>
      <c r="F353" s="152">
        <v>0.33423310000000001</v>
      </c>
      <c r="G353" s="151">
        <v>0.21410118</v>
      </c>
      <c r="H353" s="184">
        <v>64</v>
      </c>
      <c r="I353" s="184" t="s">
        <v>233</v>
      </c>
    </row>
    <row r="354" spans="1:9" ht="35.049999999999997" customHeight="1" x14ac:dyDescent="0.4">
      <c r="A354" s="149" t="s">
        <v>245</v>
      </c>
      <c r="B354" s="150">
        <v>2015</v>
      </c>
      <c r="C354" s="182">
        <v>69</v>
      </c>
      <c r="D354" s="149" t="s">
        <v>249</v>
      </c>
      <c r="E354" s="151">
        <v>0.59916307000000002</v>
      </c>
      <c r="F354" s="152">
        <v>0.10676532</v>
      </c>
      <c r="G354" s="151">
        <v>0.29407161999999998</v>
      </c>
      <c r="H354" s="184">
        <v>64</v>
      </c>
      <c r="I354" s="184" t="s">
        <v>233</v>
      </c>
    </row>
    <row r="355" spans="1:9" ht="35.049999999999997" customHeight="1" x14ac:dyDescent="0.4">
      <c r="A355" s="149" t="s">
        <v>245</v>
      </c>
      <c r="B355" s="150">
        <v>2015</v>
      </c>
      <c r="C355" s="182">
        <v>70</v>
      </c>
      <c r="D355" s="149" t="s">
        <v>95</v>
      </c>
      <c r="E355" s="151">
        <v>0.49299855999999997</v>
      </c>
      <c r="F355" s="152">
        <v>0.24123121</v>
      </c>
      <c r="G355" s="151">
        <v>0.26577023</v>
      </c>
      <c r="H355" s="184">
        <v>64</v>
      </c>
      <c r="I355" s="184" t="s">
        <v>233</v>
      </c>
    </row>
    <row r="356" spans="1:9" ht="35.049999999999997" customHeight="1" x14ac:dyDescent="0.4">
      <c r="A356" s="149" t="s">
        <v>245</v>
      </c>
      <c r="B356" s="150">
        <v>2015</v>
      </c>
      <c r="C356" s="182">
        <v>71</v>
      </c>
      <c r="D356" s="149" t="s">
        <v>250</v>
      </c>
      <c r="E356" s="151">
        <v>0.56829746999999997</v>
      </c>
      <c r="F356" s="152">
        <v>0.15196114999999999</v>
      </c>
      <c r="G356" s="151">
        <v>0.27974137999999998</v>
      </c>
      <c r="H356" s="184">
        <v>64</v>
      </c>
      <c r="I356" s="184" t="s">
        <v>233</v>
      </c>
    </row>
    <row r="357" spans="1:9" ht="17.05" customHeight="1" x14ac:dyDescent="0.4">
      <c r="A357" s="149" t="s">
        <v>231</v>
      </c>
      <c r="B357" s="150">
        <v>2014</v>
      </c>
      <c r="C357" s="182">
        <v>1</v>
      </c>
      <c r="D357" s="149" t="s">
        <v>232</v>
      </c>
      <c r="E357" s="151">
        <v>0.58309522999999996</v>
      </c>
      <c r="F357" s="152">
        <v>0.19503446999999999</v>
      </c>
      <c r="G357" s="151">
        <v>0.22187030999999999</v>
      </c>
      <c r="H357" s="184">
        <v>84</v>
      </c>
      <c r="I357" s="184" t="s">
        <v>233</v>
      </c>
    </row>
    <row r="358" spans="1:9" ht="17.05" customHeight="1" x14ac:dyDescent="0.4">
      <c r="A358" s="149" t="s">
        <v>231</v>
      </c>
      <c r="B358" s="150">
        <v>2014</v>
      </c>
      <c r="C358" s="182">
        <v>2</v>
      </c>
      <c r="D358" s="149" t="s">
        <v>18</v>
      </c>
      <c r="E358" s="151">
        <v>0.81335977999999998</v>
      </c>
      <c r="F358" s="152">
        <v>0.11700182000000001</v>
      </c>
      <c r="G358" s="151">
        <v>6.9638400000000003E-2</v>
      </c>
      <c r="H358" s="184">
        <v>84</v>
      </c>
      <c r="I358" s="184" t="s">
        <v>233</v>
      </c>
    </row>
    <row r="359" spans="1:9" ht="17.05" customHeight="1" x14ac:dyDescent="0.4">
      <c r="A359" s="149" t="s">
        <v>231</v>
      </c>
      <c r="B359" s="150">
        <v>2014</v>
      </c>
      <c r="C359" s="182">
        <v>3</v>
      </c>
      <c r="D359" s="149" t="s">
        <v>20</v>
      </c>
      <c r="E359" s="151">
        <v>0.55836693000000004</v>
      </c>
      <c r="F359" s="152">
        <v>0.27399246999999999</v>
      </c>
      <c r="G359" s="151">
        <v>0.16764059000000001</v>
      </c>
      <c r="H359" s="184">
        <v>83</v>
      </c>
      <c r="I359" s="184" t="s">
        <v>233</v>
      </c>
    </row>
    <row r="360" spans="1:9" ht="17.05" customHeight="1" x14ac:dyDescent="0.4">
      <c r="A360" s="149" t="s">
        <v>231</v>
      </c>
      <c r="B360" s="150">
        <v>2014</v>
      </c>
      <c r="C360" s="182">
        <v>4</v>
      </c>
      <c r="D360" s="149" t="s">
        <v>22</v>
      </c>
      <c r="E360" s="151">
        <v>0.73141356999999996</v>
      </c>
      <c r="F360" s="152">
        <v>0.13978657999999999</v>
      </c>
      <c r="G360" s="151">
        <v>0.12879984999999999</v>
      </c>
      <c r="H360" s="184">
        <v>84</v>
      </c>
      <c r="I360" s="184" t="s">
        <v>233</v>
      </c>
    </row>
    <row r="361" spans="1:9" ht="17.05" customHeight="1" x14ac:dyDescent="0.4">
      <c r="A361" s="149" t="s">
        <v>231</v>
      </c>
      <c r="B361" s="150">
        <v>2014</v>
      </c>
      <c r="C361" s="182">
        <v>5</v>
      </c>
      <c r="D361" s="149" t="s">
        <v>24</v>
      </c>
      <c r="E361" s="151">
        <v>0.83912005000000001</v>
      </c>
      <c r="F361" s="152">
        <v>0.12427381999999999</v>
      </c>
      <c r="G361" s="151">
        <v>3.6606130000000001E-2</v>
      </c>
      <c r="H361" s="184">
        <v>84</v>
      </c>
      <c r="I361" s="184" t="s">
        <v>233</v>
      </c>
    </row>
    <row r="362" spans="1:9" ht="17.05" customHeight="1" x14ac:dyDescent="0.4">
      <c r="A362" s="149" t="s">
        <v>231</v>
      </c>
      <c r="B362" s="150">
        <v>2014</v>
      </c>
      <c r="C362" s="182">
        <v>6</v>
      </c>
      <c r="D362" s="149" t="s">
        <v>27</v>
      </c>
      <c r="E362" s="151">
        <v>0.74645704999999996</v>
      </c>
      <c r="F362" s="152">
        <v>0.14703962000000001</v>
      </c>
      <c r="G362" s="151">
        <v>0.10650332999999999</v>
      </c>
      <c r="H362" s="184">
        <v>83</v>
      </c>
      <c r="I362" s="184" t="s">
        <v>233</v>
      </c>
    </row>
    <row r="363" spans="1:9" ht="17.05" customHeight="1" x14ac:dyDescent="0.4">
      <c r="A363" s="149" t="s">
        <v>231</v>
      </c>
      <c r="B363" s="150">
        <v>2014</v>
      </c>
      <c r="C363" s="182">
        <v>7</v>
      </c>
      <c r="D363" s="149" t="s">
        <v>30</v>
      </c>
      <c r="E363" s="151">
        <v>0.94825625000000002</v>
      </c>
      <c r="F363" s="152">
        <v>5.1743749999999998E-2</v>
      </c>
      <c r="G363" s="151">
        <v>0</v>
      </c>
      <c r="H363" s="184">
        <v>83</v>
      </c>
      <c r="I363" s="184" t="s">
        <v>233</v>
      </c>
    </row>
    <row r="364" spans="1:9" ht="17.05" customHeight="1" x14ac:dyDescent="0.4">
      <c r="A364" s="149" t="s">
        <v>231</v>
      </c>
      <c r="B364" s="150">
        <v>2014</v>
      </c>
      <c r="C364" s="182">
        <v>8</v>
      </c>
      <c r="D364" s="149" t="s">
        <v>33</v>
      </c>
      <c r="E364" s="151">
        <v>0.93894398999999995</v>
      </c>
      <c r="F364" s="152">
        <v>6.1056010000000001E-2</v>
      </c>
      <c r="G364" s="151">
        <v>0</v>
      </c>
      <c r="H364" s="184">
        <v>84</v>
      </c>
      <c r="I364" s="184" t="s">
        <v>233</v>
      </c>
    </row>
    <row r="365" spans="1:9" ht="17.05" customHeight="1" x14ac:dyDescent="0.4">
      <c r="A365" s="149" t="s">
        <v>231</v>
      </c>
      <c r="B365" s="150">
        <v>2014</v>
      </c>
      <c r="C365" s="182">
        <v>9</v>
      </c>
      <c r="D365" s="149" t="s">
        <v>136</v>
      </c>
      <c r="E365" s="151">
        <v>0.35626773</v>
      </c>
      <c r="F365" s="152">
        <v>0.24354708999999999</v>
      </c>
      <c r="G365" s="151">
        <v>0.40018517999999997</v>
      </c>
      <c r="H365" s="184">
        <v>84</v>
      </c>
      <c r="I365" s="184">
        <v>0</v>
      </c>
    </row>
    <row r="366" spans="1:9" ht="17.05" customHeight="1" x14ac:dyDescent="0.4">
      <c r="A366" s="149" t="s">
        <v>231</v>
      </c>
      <c r="B366" s="150">
        <v>2014</v>
      </c>
      <c r="C366" s="182">
        <v>10</v>
      </c>
      <c r="D366" s="149" t="s">
        <v>234</v>
      </c>
      <c r="E366" s="151">
        <v>0.49924624000000001</v>
      </c>
      <c r="F366" s="152">
        <v>0.15762751</v>
      </c>
      <c r="G366" s="151">
        <v>0.34312625000000002</v>
      </c>
      <c r="H366" s="184">
        <v>82</v>
      </c>
      <c r="I366" s="184">
        <v>0</v>
      </c>
    </row>
    <row r="367" spans="1:9" ht="17.05" customHeight="1" x14ac:dyDescent="0.4">
      <c r="A367" s="149" t="s">
        <v>231</v>
      </c>
      <c r="B367" s="150">
        <v>2014</v>
      </c>
      <c r="C367" s="182">
        <v>11</v>
      </c>
      <c r="D367" s="149" t="s">
        <v>235</v>
      </c>
      <c r="E367" s="151">
        <v>0.55652488</v>
      </c>
      <c r="F367" s="152">
        <v>0.17883716999999999</v>
      </c>
      <c r="G367" s="151">
        <v>0.26463795000000001</v>
      </c>
      <c r="H367" s="184">
        <v>81</v>
      </c>
      <c r="I367" s="184">
        <v>0</v>
      </c>
    </row>
    <row r="368" spans="1:9" ht="17.05" customHeight="1" x14ac:dyDescent="0.4">
      <c r="A368" s="149" t="s">
        <v>231</v>
      </c>
      <c r="B368" s="150">
        <v>2014</v>
      </c>
      <c r="C368" s="182">
        <v>12</v>
      </c>
      <c r="D368" s="149" t="s">
        <v>402</v>
      </c>
      <c r="E368" s="151">
        <v>0.81144338000000005</v>
      </c>
      <c r="F368" s="152">
        <v>9.4792730000000006E-2</v>
      </c>
      <c r="G368" s="151">
        <v>9.3763899999999997E-2</v>
      </c>
      <c r="H368" s="184">
        <v>83</v>
      </c>
      <c r="I368" s="184">
        <v>0</v>
      </c>
    </row>
    <row r="369" spans="1:9" ht="17.05" customHeight="1" x14ac:dyDescent="0.4">
      <c r="A369" s="149" t="s">
        <v>231</v>
      </c>
      <c r="B369" s="150">
        <v>2014</v>
      </c>
      <c r="C369" s="182">
        <v>13</v>
      </c>
      <c r="D369" s="149" t="s">
        <v>45</v>
      </c>
      <c r="E369" s="151">
        <v>0.88242748000000004</v>
      </c>
      <c r="F369" s="152">
        <v>9.5111210000000002E-2</v>
      </c>
      <c r="G369" s="151">
        <v>2.24613E-2</v>
      </c>
      <c r="H369" s="184">
        <v>83</v>
      </c>
      <c r="I369" s="184">
        <v>0</v>
      </c>
    </row>
    <row r="370" spans="1:9" ht="35.049999999999997" customHeight="1" x14ac:dyDescent="0.4">
      <c r="A370" s="149" t="s">
        <v>231</v>
      </c>
      <c r="B370" s="150">
        <v>2014</v>
      </c>
      <c r="C370" s="182">
        <v>14</v>
      </c>
      <c r="D370" s="149" t="s">
        <v>137</v>
      </c>
      <c r="E370" s="151">
        <v>0.75047624999999996</v>
      </c>
      <c r="F370" s="152">
        <v>0.13190687000000001</v>
      </c>
      <c r="G370" s="151">
        <v>0.11761687999999999</v>
      </c>
      <c r="H370" s="184">
        <v>82</v>
      </c>
      <c r="I370" s="184">
        <v>0</v>
      </c>
    </row>
    <row r="371" spans="1:9" ht="17.05" customHeight="1" x14ac:dyDescent="0.4">
      <c r="A371" s="149" t="s">
        <v>231</v>
      </c>
      <c r="B371" s="150">
        <v>2014</v>
      </c>
      <c r="C371" s="182">
        <v>15</v>
      </c>
      <c r="D371" s="149" t="s">
        <v>46</v>
      </c>
      <c r="E371" s="151">
        <v>0.77973833000000004</v>
      </c>
      <c r="F371" s="152">
        <v>0.1074647</v>
      </c>
      <c r="G371" s="151">
        <v>0.11279697</v>
      </c>
      <c r="H371" s="184">
        <v>83</v>
      </c>
      <c r="I371" s="184">
        <v>0</v>
      </c>
    </row>
    <row r="372" spans="1:9" ht="17.05" customHeight="1" x14ac:dyDescent="0.4">
      <c r="A372" s="149" t="s">
        <v>231</v>
      </c>
      <c r="B372" s="150">
        <v>2014</v>
      </c>
      <c r="C372" s="182">
        <v>16</v>
      </c>
      <c r="D372" s="149" t="s">
        <v>47</v>
      </c>
      <c r="E372" s="151">
        <v>0.84019767999999995</v>
      </c>
      <c r="F372" s="152">
        <v>0.12437958</v>
      </c>
      <c r="G372" s="151">
        <v>3.5422740000000001E-2</v>
      </c>
      <c r="H372" s="184">
        <v>82</v>
      </c>
      <c r="I372" s="184">
        <v>0</v>
      </c>
    </row>
    <row r="373" spans="1:9" ht="17.05" customHeight="1" x14ac:dyDescent="0.4">
      <c r="A373" s="149" t="s">
        <v>231</v>
      </c>
      <c r="B373" s="150">
        <v>2014</v>
      </c>
      <c r="C373" s="182">
        <v>17</v>
      </c>
      <c r="D373" s="149" t="s">
        <v>237</v>
      </c>
      <c r="E373" s="151">
        <v>0.42505506999999998</v>
      </c>
      <c r="F373" s="152">
        <v>0.29679291000000002</v>
      </c>
      <c r="G373" s="151">
        <v>0.27815202</v>
      </c>
      <c r="H373" s="184">
        <v>83</v>
      </c>
      <c r="I373" s="184">
        <v>1</v>
      </c>
    </row>
    <row r="374" spans="1:9" ht="17.05" customHeight="1" x14ac:dyDescent="0.4">
      <c r="A374" s="149" t="s">
        <v>231</v>
      </c>
      <c r="B374" s="150">
        <v>2014</v>
      </c>
      <c r="C374" s="182">
        <v>18</v>
      </c>
      <c r="D374" s="149" t="s">
        <v>49</v>
      </c>
      <c r="E374" s="151">
        <v>0.50176644999999997</v>
      </c>
      <c r="F374" s="152">
        <v>0.30386732999999999</v>
      </c>
      <c r="G374" s="151">
        <v>0.19436622000000001</v>
      </c>
      <c r="H374" s="184">
        <v>84</v>
      </c>
      <c r="I374" s="184">
        <v>0</v>
      </c>
    </row>
    <row r="375" spans="1:9" ht="35.049999999999997" customHeight="1" x14ac:dyDescent="0.4">
      <c r="A375" s="149" t="s">
        <v>231</v>
      </c>
      <c r="B375" s="150">
        <v>2014</v>
      </c>
      <c r="C375" s="182">
        <v>19</v>
      </c>
      <c r="D375" s="149" t="s">
        <v>138</v>
      </c>
      <c r="E375" s="151">
        <v>0.70573218999999998</v>
      </c>
      <c r="F375" s="152">
        <v>0.24275136999999999</v>
      </c>
      <c r="G375" s="151">
        <v>5.1516439999999997E-2</v>
      </c>
      <c r="H375" s="184">
        <v>79</v>
      </c>
      <c r="I375" s="184">
        <v>5</v>
      </c>
    </row>
    <row r="376" spans="1:9" ht="17.05" customHeight="1" x14ac:dyDescent="0.4">
      <c r="A376" s="149" t="s">
        <v>231</v>
      </c>
      <c r="B376" s="150">
        <v>2014</v>
      </c>
      <c r="C376" s="182">
        <v>20</v>
      </c>
      <c r="D376" s="149" t="s">
        <v>238</v>
      </c>
      <c r="E376" s="151">
        <v>0.89630918000000004</v>
      </c>
      <c r="F376" s="152">
        <v>4.5273430000000003E-2</v>
      </c>
      <c r="G376" s="151">
        <v>5.841739E-2</v>
      </c>
      <c r="H376" s="184">
        <v>84</v>
      </c>
      <c r="I376" s="184" t="s">
        <v>233</v>
      </c>
    </row>
    <row r="377" spans="1:9" ht="17.05" customHeight="1" x14ac:dyDescent="0.4">
      <c r="A377" s="149" t="s">
        <v>231</v>
      </c>
      <c r="B377" s="150">
        <v>2014</v>
      </c>
      <c r="C377" s="182">
        <v>21</v>
      </c>
      <c r="D377" s="149" t="s">
        <v>51</v>
      </c>
      <c r="E377" s="151">
        <v>0.53224671000000001</v>
      </c>
      <c r="F377" s="152">
        <v>0.26298190999999999</v>
      </c>
      <c r="G377" s="151">
        <v>0.20477138</v>
      </c>
      <c r="H377" s="184">
        <v>81</v>
      </c>
      <c r="I377" s="184">
        <v>3</v>
      </c>
    </row>
    <row r="378" spans="1:9" ht="17.05" customHeight="1" x14ac:dyDescent="0.4">
      <c r="A378" s="149" t="s">
        <v>231</v>
      </c>
      <c r="B378" s="150">
        <v>2014</v>
      </c>
      <c r="C378" s="182">
        <v>22</v>
      </c>
      <c r="D378" s="149" t="s">
        <v>52</v>
      </c>
      <c r="E378" s="151">
        <v>0.42980888</v>
      </c>
      <c r="F378" s="152">
        <v>0.34104968000000002</v>
      </c>
      <c r="G378" s="151">
        <v>0.22914144</v>
      </c>
      <c r="H378" s="184">
        <v>79</v>
      </c>
      <c r="I378" s="184">
        <v>5</v>
      </c>
    </row>
    <row r="379" spans="1:9" ht="17.05" customHeight="1" x14ac:dyDescent="0.4">
      <c r="A379" s="149" t="s">
        <v>231</v>
      </c>
      <c r="B379" s="150">
        <v>2014</v>
      </c>
      <c r="C379" s="182">
        <v>23</v>
      </c>
      <c r="D379" s="149" t="s">
        <v>53</v>
      </c>
      <c r="E379" s="151">
        <v>0.41530476999999999</v>
      </c>
      <c r="F379" s="152">
        <v>0.37387857000000002</v>
      </c>
      <c r="G379" s="151">
        <v>0.21081664999999999</v>
      </c>
      <c r="H379" s="184">
        <v>69</v>
      </c>
      <c r="I379" s="184">
        <v>15</v>
      </c>
    </row>
    <row r="380" spans="1:9" ht="17.05" customHeight="1" x14ac:dyDescent="0.4">
      <c r="A380" s="149" t="s">
        <v>231</v>
      </c>
      <c r="B380" s="150">
        <v>2014</v>
      </c>
      <c r="C380" s="182">
        <v>24</v>
      </c>
      <c r="D380" s="149" t="s">
        <v>239</v>
      </c>
      <c r="E380" s="151">
        <v>0.44492168999999998</v>
      </c>
      <c r="F380" s="152">
        <v>0.28672818999999999</v>
      </c>
      <c r="G380" s="151">
        <v>0.26835012000000003</v>
      </c>
      <c r="H380" s="184">
        <v>74</v>
      </c>
      <c r="I380" s="184">
        <v>10</v>
      </c>
    </row>
    <row r="381" spans="1:9" ht="17.05" customHeight="1" x14ac:dyDescent="0.4">
      <c r="A381" s="149" t="s">
        <v>231</v>
      </c>
      <c r="B381" s="150">
        <v>2014</v>
      </c>
      <c r="C381" s="182">
        <v>25</v>
      </c>
      <c r="D381" s="149" t="s">
        <v>55</v>
      </c>
      <c r="E381" s="151">
        <v>0.51977640000000003</v>
      </c>
      <c r="F381" s="152">
        <v>0.24289146</v>
      </c>
      <c r="G381" s="151">
        <v>0.23733214</v>
      </c>
      <c r="H381" s="184">
        <v>73</v>
      </c>
      <c r="I381" s="184">
        <v>11</v>
      </c>
    </row>
    <row r="382" spans="1:9" ht="17.05" customHeight="1" x14ac:dyDescent="0.4">
      <c r="A382" s="149" t="s">
        <v>231</v>
      </c>
      <c r="B382" s="150">
        <v>2014</v>
      </c>
      <c r="C382" s="182">
        <v>26</v>
      </c>
      <c r="D382" s="149" t="s">
        <v>56</v>
      </c>
      <c r="E382" s="151">
        <v>0.91613502999999996</v>
      </c>
      <c r="F382" s="152">
        <v>6.0485690000000002E-2</v>
      </c>
      <c r="G382" s="151">
        <v>2.337929E-2</v>
      </c>
      <c r="H382" s="184">
        <v>84</v>
      </c>
      <c r="I382" s="184">
        <v>0</v>
      </c>
    </row>
    <row r="383" spans="1:9" ht="17.05" customHeight="1" x14ac:dyDescent="0.4">
      <c r="A383" s="149" t="s">
        <v>231</v>
      </c>
      <c r="B383" s="150">
        <v>2014</v>
      </c>
      <c r="C383" s="182">
        <v>27</v>
      </c>
      <c r="D383" s="149" t="s">
        <v>57</v>
      </c>
      <c r="E383" s="151">
        <v>0.65091034000000003</v>
      </c>
      <c r="F383" s="152">
        <v>0.29841255999999999</v>
      </c>
      <c r="G383" s="151">
        <v>5.0677100000000003E-2</v>
      </c>
      <c r="H383" s="184">
        <v>80</v>
      </c>
      <c r="I383" s="184">
        <v>4</v>
      </c>
    </row>
    <row r="384" spans="1:9" ht="17.05" customHeight="1" x14ac:dyDescent="0.4">
      <c r="A384" s="149" t="s">
        <v>240</v>
      </c>
      <c r="B384" s="150">
        <v>2014</v>
      </c>
      <c r="C384" s="182">
        <v>28</v>
      </c>
      <c r="D384" s="149" t="s">
        <v>58</v>
      </c>
      <c r="E384" s="151">
        <v>0.95170421999999999</v>
      </c>
      <c r="F384" s="152">
        <v>4.8295780000000003E-2</v>
      </c>
      <c r="G384" s="151">
        <v>0</v>
      </c>
      <c r="H384" s="184">
        <v>84</v>
      </c>
      <c r="I384" s="184" t="s">
        <v>233</v>
      </c>
    </row>
    <row r="385" spans="1:9" ht="35.049999999999997" customHeight="1" x14ac:dyDescent="0.4">
      <c r="A385" s="149" t="s">
        <v>231</v>
      </c>
      <c r="B385" s="150">
        <v>2014</v>
      </c>
      <c r="C385" s="182">
        <v>29</v>
      </c>
      <c r="D385" s="149" t="s">
        <v>403</v>
      </c>
      <c r="E385" s="151">
        <v>0.80535407000000003</v>
      </c>
      <c r="F385" s="152">
        <v>0.13334462</v>
      </c>
      <c r="G385" s="151">
        <v>6.1301300000000003E-2</v>
      </c>
      <c r="H385" s="184">
        <v>79</v>
      </c>
      <c r="I385" s="184">
        <v>2</v>
      </c>
    </row>
    <row r="386" spans="1:9" ht="17.05" customHeight="1" x14ac:dyDescent="0.4">
      <c r="A386" s="149" t="s">
        <v>231</v>
      </c>
      <c r="B386" s="150">
        <v>2014</v>
      </c>
      <c r="C386" s="182">
        <v>30</v>
      </c>
      <c r="D386" s="149" t="s">
        <v>60</v>
      </c>
      <c r="E386" s="151">
        <v>0.46794370000000002</v>
      </c>
      <c r="F386" s="152">
        <v>0.20521919999999999</v>
      </c>
      <c r="G386" s="151">
        <v>0.32683709999999999</v>
      </c>
      <c r="H386" s="184">
        <v>80</v>
      </c>
      <c r="I386" s="184">
        <v>2</v>
      </c>
    </row>
    <row r="387" spans="1:9" ht="17.05" customHeight="1" x14ac:dyDescent="0.4">
      <c r="A387" s="149" t="s">
        <v>231</v>
      </c>
      <c r="B387" s="150">
        <v>2014</v>
      </c>
      <c r="C387" s="182">
        <v>31</v>
      </c>
      <c r="D387" s="149" t="s">
        <v>61</v>
      </c>
      <c r="E387" s="151">
        <v>0.42124279999999997</v>
      </c>
      <c r="F387" s="152">
        <v>0.33185062999999998</v>
      </c>
      <c r="G387" s="151">
        <v>0.24690656999999999</v>
      </c>
      <c r="H387" s="184">
        <v>80</v>
      </c>
      <c r="I387" s="184">
        <v>2</v>
      </c>
    </row>
    <row r="388" spans="1:9" ht="17.05" customHeight="1" x14ac:dyDescent="0.4">
      <c r="A388" s="149" t="s">
        <v>231</v>
      </c>
      <c r="B388" s="150">
        <v>2014</v>
      </c>
      <c r="C388" s="182">
        <v>32</v>
      </c>
      <c r="D388" s="149" t="s">
        <v>62</v>
      </c>
      <c r="E388" s="151">
        <v>0.34690473999999999</v>
      </c>
      <c r="F388" s="152">
        <v>0.40714337</v>
      </c>
      <c r="G388" s="151">
        <v>0.2459519</v>
      </c>
      <c r="H388" s="184">
        <v>79</v>
      </c>
      <c r="I388" s="184">
        <v>1</v>
      </c>
    </row>
    <row r="389" spans="1:9" ht="17.05" customHeight="1" x14ac:dyDescent="0.4">
      <c r="A389" s="149" t="s">
        <v>231</v>
      </c>
      <c r="B389" s="150">
        <v>2014</v>
      </c>
      <c r="C389" s="182">
        <v>33</v>
      </c>
      <c r="D389" s="149" t="s">
        <v>63</v>
      </c>
      <c r="E389" s="151">
        <v>0.26699648999999998</v>
      </c>
      <c r="F389" s="152">
        <v>0.33110074</v>
      </c>
      <c r="G389" s="151">
        <v>0.40190277000000002</v>
      </c>
      <c r="H389" s="184">
        <v>69</v>
      </c>
      <c r="I389" s="184">
        <v>12</v>
      </c>
    </row>
    <row r="390" spans="1:9" ht="35.049999999999997" customHeight="1" x14ac:dyDescent="0.4">
      <c r="A390" s="149" t="s">
        <v>231</v>
      </c>
      <c r="B390" s="150">
        <v>2014</v>
      </c>
      <c r="C390" s="182">
        <v>34</v>
      </c>
      <c r="D390" s="149" t="s">
        <v>139</v>
      </c>
      <c r="E390" s="151">
        <v>0.45864697999999998</v>
      </c>
      <c r="F390" s="152">
        <v>0.32104263</v>
      </c>
      <c r="G390" s="151">
        <v>0.22031038999999999</v>
      </c>
      <c r="H390" s="184">
        <v>68</v>
      </c>
      <c r="I390" s="184">
        <v>13</v>
      </c>
    </row>
    <row r="391" spans="1:9" ht="17.05" customHeight="1" x14ac:dyDescent="0.4">
      <c r="A391" s="149" t="s">
        <v>231</v>
      </c>
      <c r="B391" s="150">
        <v>2014</v>
      </c>
      <c r="C391" s="182">
        <v>35</v>
      </c>
      <c r="D391" s="149" t="s">
        <v>64</v>
      </c>
      <c r="E391" s="151">
        <v>0.72273975999999995</v>
      </c>
      <c r="F391" s="152">
        <v>0.18551122</v>
      </c>
      <c r="G391" s="151">
        <v>9.1749020000000001E-2</v>
      </c>
      <c r="H391" s="184">
        <v>77</v>
      </c>
      <c r="I391" s="184">
        <v>3</v>
      </c>
    </row>
    <row r="392" spans="1:9" ht="17.05" customHeight="1" x14ac:dyDescent="0.4">
      <c r="A392" s="149" t="s">
        <v>231</v>
      </c>
      <c r="B392" s="150">
        <v>2014</v>
      </c>
      <c r="C392" s="182">
        <v>36</v>
      </c>
      <c r="D392" s="149" t="s">
        <v>65</v>
      </c>
      <c r="E392" s="151">
        <v>0.67118158999999999</v>
      </c>
      <c r="F392" s="152">
        <v>0.14711237999999999</v>
      </c>
      <c r="G392" s="151">
        <v>0.18170602999999999</v>
      </c>
      <c r="H392" s="184">
        <v>79</v>
      </c>
      <c r="I392" s="184">
        <v>2</v>
      </c>
    </row>
    <row r="393" spans="1:9" ht="35.049999999999997" customHeight="1" x14ac:dyDescent="0.4">
      <c r="A393" s="149" t="s">
        <v>231</v>
      </c>
      <c r="B393" s="150">
        <v>2014</v>
      </c>
      <c r="C393" s="182">
        <v>37</v>
      </c>
      <c r="D393" s="149" t="s">
        <v>66</v>
      </c>
      <c r="E393" s="151">
        <v>0.55606582000000004</v>
      </c>
      <c r="F393" s="152">
        <v>0.13701078</v>
      </c>
      <c r="G393" s="151">
        <v>0.30692340000000001</v>
      </c>
      <c r="H393" s="184">
        <v>80</v>
      </c>
      <c r="I393" s="184">
        <v>0</v>
      </c>
    </row>
    <row r="394" spans="1:9" ht="53.05" customHeight="1" x14ac:dyDescent="0.4">
      <c r="A394" s="149" t="s">
        <v>231</v>
      </c>
      <c r="B394" s="150">
        <v>2014</v>
      </c>
      <c r="C394" s="182">
        <v>38</v>
      </c>
      <c r="D394" s="149" t="s">
        <v>140</v>
      </c>
      <c r="E394" s="151">
        <v>0.55778724000000002</v>
      </c>
      <c r="F394" s="152">
        <v>0.20323305</v>
      </c>
      <c r="G394" s="151">
        <v>0.23897971000000001</v>
      </c>
      <c r="H394" s="184">
        <v>80</v>
      </c>
      <c r="I394" s="184">
        <v>1</v>
      </c>
    </row>
    <row r="395" spans="1:9" ht="17.05" customHeight="1" x14ac:dyDescent="0.4">
      <c r="A395" s="149" t="s">
        <v>231</v>
      </c>
      <c r="B395" s="150">
        <v>2014</v>
      </c>
      <c r="C395" s="182">
        <v>39</v>
      </c>
      <c r="D395" s="149" t="s">
        <v>67</v>
      </c>
      <c r="E395" s="151">
        <v>0.83466708000000001</v>
      </c>
      <c r="F395" s="152">
        <v>0.11355417</v>
      </c>
      <c r="G395" s="151">
        <v>5.1778749999999998E-2</v>
      </c>
      <c r="H395" s="184">
        <v>79</v>
      </c>
      <c r="I395" s="184">
        <v>2</v>
      </c>
    </row>
    <row r="396" spans="1:9" ht="17.05" customHeight="1" x14ac:dyDescent="0.4">
      <c r="A396" s="149" t="s">
        <v>231</v>
      </c>
      <c r="B396" s="150">
        <v>2014</v>
      </c>
      <c r="C396" s="182">
        <v>40</v>
      </c>
      <c r="D396" s="149" t="s">
        <v>242</v>
      </c>
      <c r="E396" s="151">
        <v>0.65451961999999997</v>
      </c>
      <c r="F396" s="152">
        <v>0.26069695999999998</v>
      </c>
      <c r="G396" s="151">
        <v>8.4783419999999998E-2</v>
      </c>
      <c r="H396" s="184">
        <v>81</v>
      </c>
      <c r="I396" s="184" t="s">
        <v>233</v>
      </c>
    </row>
    <row r="397" spans="1:9" ht="17.05" customHeight="1" x14ac:dyDescent="0.4">
      <c r="A397" s="149" t="s">
        <v>231</v>
      </c>
      <c r="B397" s="150">
        <v>2014</v>
      </c>
      <c r="C397" s="182">
        <v>41</v>
      </c>
      <c r="D397" s="149" t="s">
        <v>243</v>
      </c>
      <c r="E397" s="151">
        <v>0.42578606000000002</v>
      </c>
      <c r="F397" s="152">
        <v>0.29562715000000001</v>
      </c>
      <c r="G397" s="151">
        <v>0.27858678999999997</v>
      </c>
      <c r="H397" s="184">
        <v>81</v>
      </c>
      <c r="I397" s="184">
        <v>0</v>
      </c>
    </row>
    <row r="398" spans="1:9" ht="17.05" customHeight="1" x14ac:dyDescent="0.4">
      <c r="A398" s="149" t="s">
        <v>231</v>
      </c>
      <c r="B398" s="150">
        <v>2014</v>
      </c>
      <c r="C398" s="182">
        <v>42</v>
      </c>
      <c r="D398" s="149" t="s">
        <v>70</v>
      </c>
      <c r="E398" s="151">
        <v>0.93421728999999998</v>
      </c>
      <c r="F398" s="152">
        <v>3.8914669999999998E-2</v>
      </c>
      <c r="G398" s="151">
        <v>2.6868039999999999E-2</v>
      </c>
      <c r="H398" s="184">
        <v>81</v>
      </c>
      <c r="I398" s="184">
        <v>0</v>
      </c>
    </row>
    <row r="399" spans="1:9" ht="17.05" customHeight="1" x14ac:dyDescent="0.4">
      <c r="A399" s="149" t="s">
        <v>231</v>
      </c>
      <c r="B399" s="150">
        <v>2014</v>
      </c>
      <c r="C399" s="182">
        <v>43</v>
      </c>
      <c r="D399" s="149" t="s">
        <v>71</v>
      </c>
      <c r="E399" s="151">
        <v>0.68902503999999998</v>
      </c>
      <c r="F399" s="152">
        <v>0.20859025</v>
      </c>
      <c r="G399" s="151">
        <v>0.10238471</v>
      </c>
      <c r="H399" s="184">
        <v>79</v>
      </c>
      <c r="I399" s="184">
        <v>1</v>
      </c>
    </row>
    <row r="400" spans="1:9" ht="17.05" customHeight="1" x14ac:dyDescent="0.4">
      <c r="A400" s="149" t="s">
        <v>231</v>
      </c>
      <c r="B400" s="150">
        <v>2014</v>
      </c>
      <c r="C400" s="182">
        <v>44</v>
      </c>
      <c r="D400" s="149" t="s">
        <v>72</v>
      </c>
      <c r="E400" s="151">
        <v>0.75128835000000005</v>
      </c>
      <c r="F400" s="152">
        <v>0.15776549000000001</v>
      </c>
      <c r="G400" s="151">
        <v>9.0946159999999998E-2</v>
      </c>
      <c r="H400" s="184">
        <v>77</v>
      </c>
      <c r="I400" s="184">
        <v>2</v>
      </c>
    </row>
    <row r="401" spans="1:9" ht="17.05" customHeight="1" x14ac:dyDescent="0.4">
      <c r="A401" s="149" t="s">
        <v>231</v>
      </c>
      <c r="B401" s="150">
        <v>2014</v>
      </c>
      <c r="C401" s="182">
        <v>45</v>
      </c>
      <c r="D401" s="149" t="s">
        <v>73</v>
      </c>
      <c r="E401" s="151">
        <v>0.77370114000000001</v>
      </c>
      <c r="F401" s="152">
        <v>0.18325691999999999</v>
      </c>
      <c r="G401" s="151">
        <v>4.3041940000000001E-2</v>
      </c>
      <c r="H401" s="184">
        <v>73</v>
      </c>
      <c r="I401" s="184">
        <v>7</v>
      </c>
    </row>
    <row r="402" spans="1:9" ht="17.05" customHeight="1" x14ac:dyDescent="0.4">
      <c r="A402" s="149" t="s">
        <v>231</v>
      </c>
      <c r="B402" s="150">
        <v>2014</v>
      </c>
      <c r="C402" s="182">
        <v>46</v>
      </c>
      <c r="D402" s="149" t="s">
        <v>74</v>
      </c>
      <c r="E402" s="151">
        <v>0.79206279999999996</v>
      </c>
      <c r="F402" s="152">
        <v>0.13234942</v>
      </c>
      <c r="G402" s="151">
        <v>7.5587769999999999E-2</v>
      </c>
      <c r="H402" s="184">
        <v>79</v>
      </c>
      <c r="I402" s="184">
        <v>1</v>
      </c>
    </row>
    <row r="403" spans="1:9" ht="17.05" customHeight="1" x14ac:dyDescent="0.4">
      <c r="A403" s="149" t="s">
        <v>231</v>
      </c>
      <c r="B403" s="150">
        <v>2014</v>
      </c>
      <c r="C403" s="182">
        <v>47</v>
      </c>
      <c r="D403" s="149" t="s">
        <v>75</v>
      </c>
      <c r="E403" s="151">
        <v>0.77667757000000004</v>
      </c>
      <c r="F403" s="152">
        <v>0.13290318000000001</v>
      </c>
      <c r="G403" s="151">
        <v>9.0419260000000001E-2</v>
      </c>
      <c r="H403" s="184">
        <v>79</v>
      </c>
      <c r="I403" s="184">
        <v>1</v>
      </c>
    </row>
    <row r="404" spans="1:9" ht="17.05" customHeight="1" x14ac:dyDescent="0.4">
      <c r="A404" s="149" t="s">
        <v>231</v>
      </c>
      <c r="B404" s="150">
        <v>2014</v>
      </c>
      <c r="C404" s="182">
        <v>48</v>
      </c>
      <c r="D404" s="149" t="s">
        <v>76</v>
      </c>
      <c r="E404" s="151">
        <v>0.86411106000000004</v>
      </c>
      <c r="F404" s="152">
        <v>8.5883550000000003E-2</v>
      </c>
      <c r="G404" s="151">
        <v>5.0005389999999997E-2</v>
      </c>
      <c r="H404" s="184">
        <v>81</v>
      </c>
      <c r="I404" s="184" t="s">
        <v>233</v>
      </c>
    </row>
    <row r="405" spans="1:9" ht="17.05" customHeight="1" x14ac:dyDescent="0.4">
      <c r="A405" s="149" t="s">
        <v>231</v>
      </c>
      <c r="B405" s="150">
        <v>2014</v>
      </c>
      <c r="C405" s="182">
        <v>49</v>
      </c>
      <c r="D405" s="149" t="s">
        <v>77</v>
      </c>
      <c r="E405" s="151">
        <v>0.85915525000000004</v>
      </c>
      <c r="F405" s="152">
        <v>9.0094250000000001E-2</v>
      </c>
      <c r="G405" s="151">
        <v>5.0750499999999997E-2</v>
      </c>
      <c r="H405" s="184">
        <v>80</v>
      </c>
      <c r="I405" s="184" t="s">
        <v>233</v>
      </c>
    </row>
    <row r="406" spans="1:9" ht="17.05" customHeight="1" x14ac:dyDescent="0.4">
      <c r="A406" s="149" t="s">
        <v>231</v>
      </c>
      <c r="B406" s="150">
        <v>2014</v>
      </c>
      <c r="C406" s="182">
        <v>50</v>
      </c>
      <c r="D406" s="149" t="s">
        <v>78</v>
      </c>
      <c r="E406" s="151">
        <v>0.82788344999999997</v>
      </c>
      <c r="F406" s="152">
        <v>9.042145E-2</v>
      </c>
      <c r="G406" s="151">
        <v>8.1695089999999998E-2</v>
      </c>
      <c r="H406" s="184">
        <v>79</v>
      </c>
      <c r="I406" s="184" t="s">
        <v>233</v>
      </c>
    </row>
    <row r="407" spans="1:9" ht="17.05" customHeight="1" x14ac:dyDescent="0.4">
      <c r="A407" s="149" t="s">
        <v>231</v>
      </c>
      <c r="B407" s="150">
        <v>2014</v>
      </c>
      <c r="C407" s="182">
        <v>51</v>
      </c>
      <c r="D407" s="149" t="s">
        <v>79</v>
      </c>
      <c r="E407" s="151">
        <v>0.77364761000000004</v>
      </c>
      <c r="F407" s="152">
        <v>0.16318870999999999</v>
      </c>
      <c r="G407" s="151">
        <v>6.3163689999999995E-2</v>
      </c>
      <c r="H407" s="184">
        <v>80</v>
      </c>
      <c r="I407" s="184" t="s">
        <v>233</v>
      </c>
    </row>
    <row r="408" spans="1:9" ht="17.05" customHeight="1" x14ac:dyDescent="0.4">
      <c r="A408" s="149" t="s">
        <v>240</v>
      </c>
      <c r="B408" s="150">
        <v>2014</v>
      </c>
      <c r="C408" s="182">
        <v>52</v>
      </c>
      <c r="D408" s="149" t="s">
        <v>80</v>
      </c>
      <c r="E408" s="151">
        <v>0.86227244000000003</v>
      </c>
      <c r="F408" s="152">
        <v>9.8980849999999995E-2</v>
      </c>
      <c r="G408" s="151">
        <v>3.8746700000000002E-2</v>
      </c>
      <c r="H408" s="184">
        <v>79</v>
      </c>
      <c r="I408" s="184" t="s">
        <v>233</v>
      </c>
    </row>
    <row r="409" spans="1:9" ht="35.049999999999997" customHeight="1" x14ac:dyDescent="0.4">
      <c r="A409" s="149" t="s">
        <v>231</v>
      </c>
      <c r="B409" s="150">
        <v>2014</v>
      </c>
      <c r="C409" s="182">
        <v>53</v>
      </c>
      <c r="D409" s="149" t="s">
        <v>81</v>
      </c>
      <c r="E409" s="151">
        <v>0.41745712000000001</v>
      </c>
      <c r="F409" s="152">
        <v>0.27791645999999998</v>
      </c>
      <c r="G409" s="151">
        <v>0.30462642000000001</v>
      </c>
      <c r="H409" s="184">
        <v>80</v>
      </c>
      <c r="I409" s="184">
        <v>0</v>
      </c>
    </row>
    <row r="410" spans="1:9" ht="17.05" customHeight="1" x14ac:dyDescent="0.4">
      <c r="A410" s="149" t="s">
        <v>231</v>
      </c>
      <c r="B410" s="150">
        <v>2014</v>
      </c>
      <c r="C410" s="182">
        <v>54</v>
      </c>
      <c r="D410" s="149" t="s">
        <v>82</v>
      </c>
      <c r="E410" s="151">
        <v>0.47045820999999999</v>
      </c>
      <c r="F410" s="152">
        <v>0.31903248000000001</v>
      </c>
      <c r="G410" s="151">
        <v>0.21050931000000001</v>
      </c>
      <c r="H410" s="184">
        <v>78</v>
      </c>
      <c r="I410" s="184">
        <v>2</v>
      </c>
    </row>
    <row r="411" spans="1:9" ht="17.05" customHeight="1" x14ac:dyDescent="0.4">
      <c r="A411" s="149" t="s">
        <v>231</v>
      </c>
      <c r="B411" s="150">
        <v>2014</v>
      </c>
      <c r="C411" s="182">
        <v>55</v>
      </c>
      <c r="D411" s="149" t="s">
        <v>83</v>
      </c>
      <c r="E411" s="151">
        <v>0.70579948999999997</v>
      </c>
      <c r="F411" s="152">
        <v>0.16986662</v>
      </c>
      <c r="G411" s="151">
        <v>0.12433387999999999</v>
      </c>
      <c r="H411" s="184">
        <v>74</v>
      </c>
      <c r="I411" s="184">
        <v>5</v>
      </c>
    </row>
    <row r="412" spans="1:9" ht="17.05" customHeight="1" x14ac:dyDescent="0.4">
      <c r="A412" s="149" t="s">
        <v>231</v>
      </c>
      <c r="B412" s="150">
        <v>2014</v>
      </c>
      <c r="C412" s="182">
        <v>56</v>
      </c>
      <c r="D412" s="149" t="s">
        <v>404</v>
      </c>
      <c r="E412" s="151">
        <v>0.58026544000000002</v>
      </c>
      <c r="F412" s="152">
        <v>0.17919410999999999</v>
      </c>
      <c r="G412" s="151">
        <v>0.24054044999999999</v>
      </c>
      <c r="H412" s="184">
        <v>77</v>
      </c>
      <c r="I412" s="184">
        <v>2</v>
      </c>
    </row>
    <row r="413" spans="1:9" ht="35.049999999999997" customHeight="1" x14ac:dyDescent="0.4">
      <c r="A413" s="149" t="s">
        <v>231</v>
      </c>
      <c r="B413" s="150">
        <v>2014</v>
      </c>
      <c r="C413" s="182">
        <v>57</v>
      </c>
      <c r="D413" s="149" t="s">
        <v>85</v>
      </c>
      <c r="E413" s="151">
        <v>0.65279069999999995</v>
      </c>
      <c r="F413" s="152">
        <v>0.19951165000000001</v>
      </c>
      <c r="G413" s="151">
        <v>0.14769765000000001</v>
      </c>
      <c r="H413" s="184">
        <v>68</v>
      </c>
      <c r="I413" s="184">
        <v>10</v>
      </c>
    </row>
    <row r="414" spans="1:9" ht="35.049999999999997" customHeight="1" x14ac:dyDescent="0.4">
      <c r="A414" s="149" t="s">
        <v>231</v>
      </c>
      <c r="B414" s="150">
        <v>2014</v>
      </c>
      <c r="C414" s="182">
        <v>58</v>
      </c>
      <c r="D414" s="149" t="s">
        <v>141</v>
      </c>
      <c r="E414" s="151">
        <v>0.50356646999999999</v>
      </c>
      <c r="F414" s="152">
        <v>0.25355097999999998</v>
      </c>
      <c r="G414" s="151">
        <v>0.24288255</v>
      </c>
      <c r="H414" s="184">
        <v>77</v>
      </c>
      <c r="I414" s="184">
        <v>2</v>
      </c>
    </row>
    <row r="415" spans="1:9" ht="17.05" customHeight="1" x14ac:dyDescent="0.4">
      <c r="A415" s="149" t="s">
        <v>231</v>
      </c>
      <c r="B415" s="150">
        <v>2014</v>
      </c>
      <c r="C415" s="182">
        <v>59</v>
      </c>
      <c r="D415" s="149" t="s">
        <v>86</v>
      </c>
      <c r="E415" s="151">
        <v>0.49316173000000002</v>
      </c>
      <c r="F415" s="152">
        <v>0.32204748</v>
      </c>
      <c r="G415" s="151">
        <v>0.18479079000000001</v>
      </c>
      <c r="H415" s="184">
        <v>79</v>
      </c>
      <c r="I415" s="184">
        <v>1</v>
      </c>
    </row>
    <row r="416" spans="1:9" ht="35.049999999999997" customHeight="1" x14ac:dyDescent="0.4">
      <c r="A416" s="149" t="s">
        <v>240</v>
      </c>
      <c r="B416" s="150">
        <v>2014</v>
      </c>
      <c r="C416" s="182">
        <v>60</v>
      </c>
      <c r="D416" s="149" t="s">
        <v>87</v>
      </c>
      <c r="E416" s="151">
        <v>0.79432877999999996</v>
      </c>
      <c r="F416" s="152">
        <v>0.13040071</v>
      </c>
      <c r="G416" s="151">
        <v>7.5270509999999999E-2</v>
      </c>
      <c r="H416" s="184">
        <v>65</v>
      </c>
      <c r="I416" s="184">
        <v>15</v>
      </c>
    </row>
    <row r="417" spans="1:9" ht="17.05" customHeight="1" x14ac:dyDescent="0.4">
      <c r="A417" s="149" t="s">
        <v>231</v>
      </c>
      <c r="B417" s="150">
        <v>2014</v>
      </c>
      <c r="C417" s="182">
        <v>61</v>
      </c>
      <c r="D417" s="149" t="s">
        <v>88</v>
      </c>
      <c r="E417" s="151">
        <v>0.52976018000000002</v>
      </c>
      <c r="F417" s="152">
        <v>0.30343009999999998</v>
      </c>
      <c r="G417" s="151">
        <v>0.16680972999999999</v>
      </c>
      <c r="H417" s="184">
        <v>81</v>
      </c>
      <c r="I417" s="184">
        <v>0</v>
      </c>
    </row>
    <row r="418" spans="1:9" ht="17.05" customHeight="1" x14ac:dyDescent="0.4">
      <c r="A418" s="149" t="s">
        <v>231</v>
      </c>
      <c r="B418" s="150">
        <v>2014</v>
      </c>
      <c r="C418" s="182">
        <v>62</v>
      </c>
      <c r="D418" s="149" t="s">
        <v>171</v>
      </c>
      <c r="E418" s="151">
        <v>0.68411339000000004</v>
      </c>
      <c r="F418" s="152">
        <v>0.2116825</v>
      </c>
      <c r="G418" s="151">
        <v>0.10420411</v>
      </c>
      <c r="H418" s="184">
        <v>78</v>
      </c>
      <c r="I418" s="184">
        <v>3</v>
      </c>
    </row>
    <row r="419" spans="1:9" ht="35.049999999999997" customHeight="1" x14ac:dyDescent="0.4">
      <c r="A419" s="149" t="s">
        <v>245</v>
      </c>
      <c r="B419" s="150">
        <v>2014</v>
      </c>
      <c r="C419" s="182">
        <v>63</v>
      </c>
      <c r="D419" s="149" t="s">
        <v>246</v>
      </c>
      <c r="E419" s="151">
        <v>0.51840927999999997</v>
      </c>
      <c r="F419" s="152">
        <v>0.30749766000000001</v>
      </c>
      <c r="G419" s="151">
        <v>0.17409305999999999</v>
      </c>
      <c r="H419" s="184">
        <v>80</v>
      </c>
      <c r="I419" s="184" t="s">
        <v>233</v>
      </c>
    </row>
    <row r="420" spans="1:9" ht="35.049999999999997" customHeight="1" x14ac:dyDescent="0.4">
      <c r="A420" s="149" t="s">
        <v>245</v>
      </c>
      <c r="B420" s="150">
        <v>2014</v>
      </c>
      <c r="C420" s="182">
        <v>64</v>
      </c>
      <c r="D420" s="149" t="s">
        <v>247</v>
      </c>
      <c r="E420" s="151">
        <v>0.38663357999999998</v>
      </c>
      <c r="F420" s="152">
        <v>0.30492638999999999</v>
      </c>
      <c r="G420" s="151">
        <v>0.30844001999999998</v>
      </c>
      <c r="H420" s="184">
        <v>80</v>
      </c>
      <c r="I420" s="184" t="s">
        <v>233</v>
      </c>
    </row>
    <row r="421" spans="1:9" ht="35.049999999999997" customHeight="1" x14ac:dyDescent="0.4">
      <c r="A421" s="149" t="s">
        <v>245</v>
      </c>
      <c r="B421" s="150">
        <v>2014</v>
      </c>
      <c r="C421" s="182">
        <v>65</v>
      </c>
      <c r="D421" s="149" t="s">
        <v>248</v>
      </c>
      <c r="E421" s="151">
        <v>0.54470702000000004</v>
      </c>
      <c r="F421" s="152">
        <v>0.20782897</v>
      </c>
      <c r="G421" s="151">
        <v>0.24746402000000001</v>
      </c>
      <c r="H421" s="184">
        <v>80</v>
      </c>
      <c r="I421" s="184" t="s">
        <v>233</v>
      </c>
    </row>
    <row r="422" spans="1:9" ht="35.049999999999997" customHeight="1" x14ac:dyDescent="0.4">
      <c r="A422" s="149" t="s">
        <v>245</v>
      </c>
      <c r="B422" s="150">
        <v>2014</v>
      </c>
      <c r="C422" s="182">
        <v>66</v>
      </c>
      <c r="D422" s="149" t="s">
        <v>91</v>
      </c>
      <c r="E422" s="151">
        <v>0.45104422</v>
      </c>
      <c r="F422" s="152">
        <v>0.33457944000000001</v>
      </c>
      <c r="G422" s="151">
        <v>0.21437634</v>
      </c>
      <c r="H422" s="184">
        <v>80</v>
      </c>
      <c r="I422" s="184" t="s">
        <v>233</v>
      </c>
    </row>
    <row r="423" spans="1:9" ht="35.049999999999997" customHeight="1" x14ac:dyDescent="0.4">
      <c r="A423" s="149" t="s">
        <v>245</v>
      </c>
      <c r="B423" s="150">
        <v>2014</v>
      </c>
      <c r="C423" s="182">
        <v>67</v>
      </c>
      <c r="D423" s="149" t="s">
        <v>92</v>
      </c>
      <c r="E423" s="151">
        <v>0.22015371</v>
      </c>
      <c r="F423" s="152">
        <v>0.31228904000000002</v>
      </c>
      <c r="G423" s="151">
        <v>0.46755723999999999</v>
      </c>
      <c r="H423" s="184">
        <v>80</v>
      </c>
      <c r="I423" s="184" t="s">
        <v>233</v>
      </c>
    </row>
    <row r="424" spans="1:9" ht="35.049999999999997" customHeight="1" x14ac:dyDescent="0.4">
      <c r="A424" s="149" t="s">
        <v>245</v>
      </c>
      <c r="B424" s="150">
        <v>2014</v>
      </c>
      <c r="C424" s="182">
        <v>68</v>
      </c>
      <c r="D424" s="149" t="s">
        <v>93</v>
      </c>
      <c r="E424" s="151">
        <v>0.45911054000000001</v>
      </c>
      <c r="F424" s="152">
        <v>0.36043973000000001</v>
      </c>
      <c r="G424" s="151">
        <v>0.18044974</v>
      </c>
      <c r="H424" s="184">
        <v>79</v>
      </c>
      <c r="I424" s="184" t="s">
        <v>233</v>
      </c>
    </row>
    <row r="425" spans="1:9" ht="35.049999999999997" customHeight="1" x14ac:dyDescent="0.4">
      <c r="A425" s="149" t="s">
        <v>245</v>
      </c>
      <c r="B425" s="150">
        <v>2014</v>
      </c>
      <c r="C425" s="182">
        <v>69</v>
      </c>
      <c r="D425" s="149" t="s">
        <v>249</v>
      </c>
      <c r="E425" s="151">
        <v>0.70667331</v>
      </c>
      <c r="F425" s="152">
        <v>0.19324805</v>
      </c>
      <c r="G425" s="151">
        <v>0.10007864</v>
      </c>
      <c r="H425" s="184">
        <v>79</v>
      </c>
      <c r="I425" s="184" t="s">
        <v>233</v>
      </c>
    </row>
    <row r="426" spans="1:9" ht="35.049999999999997" customHeight="1" x14ac:dyDescent="0.4">
      <c r="A426" s="149" t="s">
        <v>245</v>
      </c>
      <c r="B426" s="150">
        <v>2014</v>
      </c>
      <c r="C426" s="182">
        <v>70</v>
      </c>
      <c r="D426" s="149" t="s">
        <v>95</v>
      </c>
      <c r="E426" s="151">
        <v>0.66066488999999995</v>
      </c>
      <c r="F426" s="152">
        <v>9.7879209999999994E-2</v>
      </c>
      <c r="G426" s="151">
        <v>0.2414559</v>
      </c>
      <c r="H426" s="184">
        <v>78</v>
      </c>
      <c r="I426" s="184" t="s">
        <v>233</v>
      </c>
    </row>
    <row r="427" spans="1:9" ht="35.049999999999997" customHeight="1" x14ac:dyDescent="0.4">
      <c r="A427" s="149" t="s">
        <v>245</v>
      </c>
      <c r="B427" s="150">
        <v>2014</v>
      </c>
      <c r="C427" s="182">
        <v>71</v>
      </c>
      <c r="D427" s="149" t="s">
        <v>250</v>
      </c>
      <c r="E427" s="151">
        <v>0.57606109999999999</v>
      </c>
      <c r="F427" s="152">
        <v>0.26497251999999999</v>
      </c>
      <c r="G427" s="151">
        <v>0.15896637999999999</v>
      </c>
      <c r="H427" s="184">
        <v>79</v>
      </c>
      <c r="I427" s="184" t="s">
        <v>233</v>
      </c>
    </row>
    <row r="428" spans="1:9" ht="17.05" customHeight="1" x14ac:dyDescent="0.4">
      <c r="A428" s="149" t="s">
        <v>231</v>
      </c>
      <c r="B428" s="150">
        <v>2013</v>
      </c>
      <c r="C428" s="182">
        <v>1</v>
      </c>
      <c r="D428" s="149" t="s">
        <v>232</v>
      </c>
      <c r="E428" s="151">
        <v>0.67747080000000004</v>
      </c>
      <c r="F428" s="152">
        <v>0.16036503999999999</v>
      </c>
      <c r="G428" s="151">
        <v>0.16216416</v>
      </c>
      <c r="H428" s="184">
        <v>82</v>
      </c>
      <c r="I428" s="184" t="s">
        <v>233</v>
      </c>
    </row>
    <row r="429" spans="1:9" ht="17.05" customHeight="1" x14ac:dyDescent="0.4">
      <c r="A429" s="149" t="s">
        <v>231</v>
      </c>
      <c r="B429" s="150">
        <v>2013</v>
      </c>
      <c r="C429" s="182">
        <v>2</v>
      </c>
      <c r="D429" s="149" t="s">
        <v>18</v>
      </c>
      <c r="E429" s="151">
        <v>0.79916902000000001</v>
      </c>
      <c r="F429" s="152">
        <v>9.447419E-2</v>
      </c>
      <c r="G429" s="151">
        <v>0.10635679000000001</v>
      </c>
      <c r="H429" s="184">
        <v>82</v>
      </c>
      <c r="I429" s="184" t="s">
        <v>233</v>
      </c>
    </row>
    <row r="430" spans="1:9" ht="17.05" customHeight="1" x14ac:dyDescent="0.4">
      <c r="A430" s="149" t="s">
        <v>231</v>
      </c>
      <c r="B430" s="150">
        <v>2013</v>
      </c>
      <c r="C430" s="182">
        <v>3</v>
      </c>
      <c r="D430" s="149" t="s">
        <v>20</v>
      </c>
      <c r="E430" s="151">
        <v>0.67485384999999998</v>
      </c>
      <c r="F430" s="152">
        <v>0.1886206</v>
      </c>
      <c r="G430" s="151">
        <v>0.13652555</v>
      </c>
      <c r="H430" s="184">
        <v>81</v>
      </c>
      <c r="I430" s="184" t="s">
        <v>233</v>
      </c>
    </row>
    <row r="431" spans="1:9" ht="17.05" customHeight="1" x14ac:dyDescent="0.4">
      <c r="A431" s="149" t="s">
        <v>231</v>
      </c>
      <c r="B431" s="150">
        <v>2013</v>
      </c>
      <c r="C431" s="182">
        <v>4</v>
      </c>
      <c r="D431" s="149" t="s">
        <v>22</v>
      </c>
      <c r="E431" s="151">
        <v>0.80843339999999997</v>
      </c>
      <c r="F431" s="152">
        <v>0.11600735</v>
      </c>
      <c r="G431" s="151">
        <v>7.555924E-2</v>
      </c>
      <c r="H431" s="184">
        <v>82</v>
      </c>
      <c r="I431" s="184" t="s">
        <v>233</v>
      </c>
    </row>
    <row r="432" spans="1:9" ht="17.05" customHeight="1" x14ac:dyDescent="0.4">
      <c r="A432" s="149" t="s">
        <v>231</v>
      </c>
      <c r="B432" s="150">
        <v>2013</v>
      </c>
      <c r="C432" s="182">
        <v>5</v>
      </c>
      <c r="D432" s="149" t="s">
        <v>24</v>
      </c>
      <c r="E432" s="151">
        <v>0.88152136999999997</v>
      </c>
      <c r="F432" s="152">
        <v>6.8749080000000004E-2</v>
      </c>
      <c r="G432" s="151">
        <v>4.9729549999999997E-2</v>
      </c>
      <c r="H432" s="184">
        <v>77</v>
      </c>
      <c r="I432" s="184" t="s">
        <v>233</v>
      </c>
    </row>
    <row r="433" spans="1:9" ht="17.05" customHeight="1" x14ac:dyDescent="0.4">
      <c r="A433" s="149" t="s">
        <v>231</v>
      </c>
      <c r="B433" s="150">
        <v>2013</v>
      </c>
      <c r="C433" s="182">
        <v>6</v>
      </c>
      <c r="D433" s="149" t="s">
        <v>27</v>
      </c>
      <c r="E433" s="151">
        <v>0.80792255999999996</v>
      </c>
      <c r="F433" s="152">
        <v>0.14299149999999999</v>
      </c>
      <c r="G433" s="151">
        <v>4.9085950000000003E-2</v>
      </c>
      <c r="H433" s="184">
        <v>82</v>
      </c>
      <c r="I433" s="184" t="s">
        <v>233</v>
      </c>
    </row>
    <row r="434" spans="1:9" ht="17.05" customHeight="1" x14ac:dyDescent="0.4">
      <c r="A434" s="149" t="s">
        <v>231</v>
      </c>
      <c r="B434" s="150">
        <v>2013</v>
      </c>
      <c r="C434" s="182">
        <v>7</v>
      </c>
      <c r="D434" s="149" t="s">
        <v>30</v>
      </c>
      <c r="E434" s="151">
        <v>0.98893131999999995</v>
      </c>
      <c r="F434" s="152">
        <v>0</v>
      </c>
      <c r="G434" s="151">
        <v>1.1068679999999999E-2</v>
      </c>
      <c r="H434" s="184">
        <v>81</v>
      </c>
      <c r="I434" s="184" t="s">
        <v>233</v>
      </c>
    </row>
    <row r="435" spans="1:9" ht="17.05" customHeight="1" x14ac:dyDescent="0.4">
      <c r="A435" s="149" t="s">
        <v>231</v>
      </c>
      <c r="B435" s="150">
        <v>2013</v>
      </c>
      <c r="C435" s="182">
        <v>8</v>
      </c>
      <c r="D435" s="149" t="s">
        <v>33</v>
      </c>
      <c r="E435" s="151">
        <v>0.96422527000000002</v>
      </c>
      <c r="F435" s="152">
        <v>2.4022060000000001E-2</v>
      </c>
      <c r="G435" s="151">
        <v>1.175267E-2</v>
      </c>
      <c r="H435" s="184">
        <v>82</v>
      </c>
      <c r="I435" s="184" t="s">
        <v>233</v>
      </c>
    </row>
    <row r="436" spans="1:9" ht="17.05" customHeight="1" x14ac:dyDescent="0.4">
      <c r="A436" s="149" t="s">
        <v>231</v>
      </c>
      <c r="B436" s="150">
        <v>2013</v>
      </c>
      <c r="C436" s="182">
        <v>9</v>
      </c>
      <c r="D436" s="149" t="s">
        <v>136</v>
      </c>
      <c r="E436" s="151">
        <v>0.43313644000000001</v>
      </c>
      <c r="F436" s="152">
        <v>0.13150076999999999</v>
      </c>
      <c r="G436" s="151">
        <v>0.43536279</v>
      </c>
      <c r="H436" s="184">
        <v>82</v>
      </c>
      <c r="I436" s="184">
        <v>0</v>
      </c>
    </row>
    <row r="437" spans="1:9" ht="17.05" customHeight="1" x14ac:dyDescent="0.4">
      <c r="A437" s="149" t="s">
        <v>231</v>
      </c>
      <c r="B437" s="150">
        <v>2013</v>
      </c>
      <c r="C437" s="182">
        <v>10</v>
      </c>
      <c r="D437" s="149" t="s">
        <v>234</v>
      </c>
      <c r="E437" s="151">
        <v>0.48821154999999999</v>
      </c>
      <c r="F437" s="152">
        <v>0.17915654</v>
      </c>
      <c r="G437" s="151">
        <v>0.33263190999999998</v>
      </c>
      <c r="H437" s="184">
        <v>82</v>
      </c>
      <c r="I437" s="184">
        <v>0</v>
      </c>
    </row>
    <row r="438" spans="1:9" ht="17.05" customHeight="1" x14ac:dyDescent="0.4">
      <c r="A438" s="149" t="s">
        <v>231</v>
      </c>
      <c r="B438" s="150">
        <v>2013</v>
      </c>
      <c r="C438" s="182">
        <v>11</v>
      </c>
      <c r="D438" s="149" t="s">
        <v>235</v>
      </c>
      <c r="E438" s="151">
        <v>0.61761595999999996</v>
      </c>
      <c r="F438" s="152">
        <v>0.14919404999999999</v>
      </c>
      <c r="G438" s="151">
        <v>0.23318999000000001</v>
      </c>
      <c r="H438" s="184">
        <v>78</v>
      </c>
      <c r="I438" s="184">
        <v>0</v>
      </c>
    </row>
    <row r="439" spans="1:9" ht="17.05" customHeight="1" x14ac:dyDescent="0.4">
      <c r="A439" s="149" t="s">
        <v>231</v>
      </c>
      <c r="B439" s="150">
        <v>2013</v>
      </c>
      <c r="C439" s="182">
        <v>12</v>
      </c>
      <c r="D439" s="149" t="s">
        <v>402</v>
      </c>
      <c r="E439" s="151">
        <v>0.83811654000000002</v>
      </c>
      <c r="F439" s="152">
        <v>6.9770299999999993E-2</v>
      </c>
      <c r="G439" s="151">
        <v>9.2113159999999999E-2</v>
      </c>
      <c r="H439" s="184">
        <v>81</v>
      </c>
      <c r="I439" s="184">
        <v>1</v>
      </c>
    </row>
    <row r="440" spans="1:9" ht="17.05" customHeight="1" x14ac:dyDescent="0.4">
      <c r="A440" s="149" t="s">
        <v>231</v>
      </c>
      <c r="B440" s="150">
        <v>2013</v>
      </c>
      <c r="C440" s="182">
        <v>13</v>
      </c>
      <c r="D440" s="149" t="s">
        <v>45</v>
      </c>
      <c r="E440" s="151">
        <v>0.91433218999999999</v>
      </c>
      <c r="F440" s="152">
        <v>3.9223029999999999E-2</v>
      </c>
      <c r="G440" s="151">
        <v>4.6444779999999998E-2</v>
      </c>
      <c r="H440" s="184">
        <v>81</v>
      </c>
      <c r="I440" s="184">
        <v>0</v>
      </c>
    </row>
    <row r="441" spans="1:9" ht="35.049999999999997" customHeight="1" x14ac:dyDescent="0.4">
      <c r="A441" s="149" t="s">
        <v>231</v>
      </c>
      <c r="B441" s="150">
        <v>2013</v>
      </c>
      <c r="C441" s="182">
        <v>14</v>
      </c>
      <c r="D441" s="149" t="s">
        <v>137</v>
      </c>
      <c r="E441" s="151">
        <v>0.71814533000000003</v>
      </c>
      <c r="F441" s="152">
        <v>0.16516976999999999</v>
      </c>
      <c r="G441" s="151">
        <v>0.11668489999999999</v>
      </c>
      <c r="H441" s="184">
        <v>82</v>
      </c>
      <c r="I441" s="184">
        <v>0</v>
      </c>
    </row>
    <row r="442" spans="1:9" ht="17.05" customHeight="1" x14ac:dyDescent="0.4">
      <c r="A442" s="149" t="s">
        <v>231</v>
      </c>
      <c r="B442" s="150">
        <v>2013</v>
      </c>
      <c r="C442" s="182">
        <v>15</v>
      </c>
      <c r="D442" s="149" t="s">
        <v>46</v>
      </c>
      <c r="E442" s="151">
        <v>0.88667779999999996</v>
      </c>
      <c r="F442" s="152">
        <v>7.4328950000000005E-2</v>
      </c>
      <c r="G442" s="151">
        <v>3.8993260000000002E-2</v>
      </c>
      <c r="H442" s="184">
        <v>78</v>
      </c>
      <c r="I442" s="184">
        <v>3</v>
      </c>
    </row>
    <row r="443" spans="1:9" ht="17.05" customHeight="1" x14ac:dyDescent="0.4">
      <c r="A443" s="149" t="s">
        <v>231</v>
      </c>
      <c r="B443" s="150">
        <v>2013</v>
      </c>
      <c r="C443" s="182">
        <v>16</v>
      </c>
      <c r="D443" s="149" t="s">
        <v>47</v>
      </c>
      <c r="E443" s="151">
        <v>0.91121490999999999</v>
      </c>
      <c r="F443" s="152">
        <v>6.5333730000000007E-2</v>
      </c>
      <c r="G443" s="151">
        <v>2.3451360000000001E-2</v>
      </c>
      <c r="H443" s="184">
        <v>79</v>
      </c>
      <c r="I443" s="184">
        <v>2</v>
      </c>
    </row>
    <row r="444" spans="1:9" ht="17.05" customHeight="1" x14ac:dyDescent="0.4">
      <c r="A444" s="149" t="s">
        <v>231</v>
      </c>
      <c r="B444" s="150">
        <v>2013</v>
      </c>
      <c r="C444" s="182">
        <v>17</v>
      </c>
      <c r="D444" s="149" t="s">
        <v>237</v>
      </c>
      <c r="E444" s="151">
        <v>0.51458289999999995</v>
      </c>
      <c r="F444" s="152">
        <v>0.20503558</v>
      </c>
      <c r="G444" s="151">
        <v>0.28038152</v>
      </c>
      <c r="H444" s="184">
        <v>75</v>
      </c>
      <c r="I444" s="184">
        <v>5</v>
      </c>
    </row>
    <row r="445" spans="1:9" ht="17.05" customHeight="1" x14ac:dyDescent="0.4">
      <c r="A445" s="149" t="s">
        <v>231</v>
      </c>
      <c r="B445" s="150">
        <v>2013</v>
      </c>
      <c r="C445" s="182">
        <v>18</v>
      </c>
      <c r="D445" s="149" t="s">
        <v>49</v>
      </c>
      <c r="E445" s="151">
        <v>0.47931225999999999</v>
      </c>
      <c r="F445" s="152">
        <v>0.27759718999999999</v>
      </c>
      <c r="G445" s="151">
        <v>0.24309053999999999</v>
      </c>
      <c r="H445" s="184">
        <v>79</v>
      </c>
      <c r="I445" s="184">
        <v>2</v>
      </c>
    </row>
    <row r="446" spans="1:9" ht="35.049999999999997" customHeight="1" x14ac:dyDescent="0.4">
      <c r="A446" s="149" t="s">
        <v>231</v>
      </c>
      <c r="B446" s="150">
        <v>2013</v>
      </c>
      <c r="C446" s="182">
        <v>19</v>
      </c>
      <c r="D446" s="149" t="s">
        <v>138</v>
      </c>
      <c r="E446" s="151">
        <v>0.75957379999999997</v>
      </c>
      <c r="F446" s="152">
        <v>0.1835552</v>
      </c>
      <c r="G446" s="151">
        <v>5.6870999999999998E-2</v>
      </c>
      <c r="H446" s="184">
        <v>75</v>
      </c>
      <c r="I446" s="184">
        <v>7</v>
      </c>
    </row>
    <row r="447" spans="1:9" ht="17.05" customHeight="1" x14ac:dyDescent="0.4">
      <c r="A447" s="149" t="s">
        <v>231</v>
      </c>
      <c r="B447" s="150">
        <v>2013</v>
      </c>
      <c r="C447" s="182">
        <v>20</v>
      </c>
      <c r="D447" s="149" t="s">
        <v>238</v>
      </c>
      <c r="E447" s="151">
        <v>0.87607840999999997</v>
      </c>
      <c r="F447" s="152">
        <v>5.0059510000000002E-2</v>
      </c>
      <c r="G447" s="151">
        <v>7.3862079999999997E-2</v>
      </c>
      <c r="H447" s="184">
        <v>81</v>
      </c>
      <c r="I447" s="184" t="s">
        <v>233</v>
      </c>
    </row>
    <row r="448" spans="1:9" ht="17.05" customHeight="1" x14ac:dyDescent="0.4">
      <c r="A448" s="149" t="s">
        <v>231</v>
      </c>
      <c r="B448" s="150">
        <v>2013</v>
      </c>
      <c r="C448" s="182">
        <v>21</v>
      </c>
      <c r="D448" s="149" t="s">
        <v>51</v>
      </c>
      <c r="E448" s="151">
        <v>0.52209179999999999</v>
      </c>
      <c r="F448" s="152">
        <v>0.21712832000000001</v>
      </c>
      <c r="G448" s="151">
        <v>0.26077989000000001</v>
      </c>
      <c r="H448" s="184">
        <v>78</v>
      </c>
      <c r="I448" s="184">
        <v>4</v>
      </c>
    </row>
    <row r="449" spans="1:9" ht="17.05" customHeight="1" x14ac:dyDescent="0.4">
      <c r="A449" s="149" t="s">
        <v>231</v>
      </c>
      <c r="B449" s="150">
        <v>2013</v>
      </c>
      <c r="C449" s="182">
        <v>22</v>
      </c>
      <c r="D449" s="149" t="s">
        <v>52</v>
      </c>
      <c r="E449" s="151">
        <v>0.49566821</v>
      </c>
      <c r="F449" s="152">
        <v>0.33974209</v>
      </c>
      <c r="G449" s="151">
        <v>0.16458970000000001</v>
      </c>
      <c r="H449" s="184">
        <v>78</v>
      </c>
      <c r="I449" s="184">
        <v>4</v>
      </c>
    </row>
    <row r="450" spans="1:9" ht="17.05" customHeight="1" x14ac:dyDescent="0.4">
      <c r="A450" s="149" t="s">
        <v>231</v>
      </c>
      <c r="B450" s="150">
        <v>2013</v>
      </c>
      <c r="C450" s="182">
        <v>23</v>
      </c>
      <c r="D450" s="149" t="s">
        <v>53</v>
      </c>
      <c r="E450" s="151">
        <v>0.55778130999999997</v>
      </c>
      <c r="F450" s="152">
        <v>0.35650134999999999</v>
      </c>
      <c r="G450" s="151">
        <v>8.5717340000000003E-2</v>
      </c>
      <c r="H450" s="184">
        <v>69</v>
      </c>
      <c r="I450" s="184">
        <v>12</v>
      </c>
    </row>
    <row r="451" spans="1:9" ht="17.05" customHeight="1" x14ac:dyDescent="0.4">
      <c r="A451" s="149" t="s">
        <v>231</v>
      </c>
      <c r="B451" s="150">
        <v>2013</v>
      </c>
      <c r="C451" s="182">
        <v>24</v>
      </c>
      <c r="D451" s="149" t="s">
        <v>239</v>
      </c>
      <c r="E451" s="151">
        <v>0.50351752999999999</v>
      </c>
      <c r="F451" s="152">
        <v>0.22716860999999999</v>
      </c>
      <c r="G451" s="151">
        <v>0.26931386000000002</v>
      </c>
      <c r="H451" s="184">
        <v>74</v>
      </c>
      <c r="I451" s="184">
        <v>6</v>
      </c>
    </row>
    <row r="452" spans="1:9" ht="17.05" customHeight="1" x14ac:dyDescent="0.4">
      <c r="A452" s="149" t="s">
        <v>231</v>
      </c>
      <c r="B452" s="150">
        <v>2013</v>
      </c>
      <c r="C452" s="182">
        <v>25</v>
      </c>
      <c r="D452" s="149" t="s">
        <v>55</v>
      </c>
      <c r="E452" s="151">
        <v>0.60247848999999998</v>
      </c>
      <c r="F452" s="152">
        <v>0.25643735000000001</v>
      </c>
      <c r="G452" s="151">
        <v>0.14108415999999999</v>
      </c>
      <c r="H452" s="184">
        <v>75</v>
      </c>
      <c r="I452" s="184">
        <v>6</v>
      </c>
    </row>
    <row r="453" spans="1:9" ht="17.05" customHeight="1" x14ac:dyDescent="0.4">
      <c r="A453" s="149" t="s">
        <v>231</v>
      </c>
      <c r="B453" s="150">
        <v>2013</v>
      </c>
      <c r="C453" s="182">
        <v>26</v>
      </c>
      <c r="D453" s="149" t="s">
        <v>56</v>
      </c>
      <c r="E453" s="151">
        <v>0.88216908999999999</v>
      </c>
      <c r="F453" s="152">
        <v>4.5202440000000003E-2</v>
      </c>
      <c r="G453" s="151">
        <v>7.2628470000000001E-2</v>
      </c>
      <c r="H453" s="184">
        <v>81</v>
      </c>
      <c r="I453" s="184">
        <v>1</v>
      </c>
    </row>
    <row r="454" spans="1:9" ht="17.05" customHeight="1" x14ac:dyDescent="0.4">
      <c r="A454" s="149" t="s">
        <v>231</v>
      </c>
      <c r="B454" s="150">
        <v>2013</v>
      </c>
      <c r="C454" s="182">
        <v>27</v>
      </c>
      <c r="D454" s="149" t="s">
        <v>57</v>
      </c>
      <c r="E454" s="151">
        <v>0.74279068999999998</v>
      </c>
      <c r="F454" s="152">
        <v>0.17920009000000001</v>
      </c>
      <c r="G454" s="151">
        <v>7.8009220000000004E-2</v>
      </c>
      <c r="H454" s="184">
        <v>76</v>
      </c>
      <c r="I454" s="184">
        <v>4</v>
      </c>
    </row>
    <row r="455" spans="1:9" ht="17.05" customHeight="1" x14ac:dyDescent="0.4">
      <c r="A455" s="149" t="s">
        <v>240</v>
      </c>
      <c r="B455" s="150">
        <v>2013</v>
      </c>
      <c r="C455" s="182">
        <v>28</v>
      </c>
      <c r="D455" s="149" t="s">
        <v>58</v>
      </c>
      <c r="E455" s="151">
        <v>0.93084465000000005</v>
      </c>
      <c r="F455" s="152">
        <v>3.2996499999999998E-2</v>
      </c>
      <c r="G455" s="151">
        <v>3.6158849999999999E-2</v>
      </c>
      <c r="H455" s="184">
        <v>82</v>
      </c>
      <c r="I455" s="184" t="s">
        <v>233</v>
      </c>
    </row>
    <row r="456" spans="1:9" ht="35.049999999999997" customHeight="1" x14ac:dyDescent="0.4">
      <c r="A456" s="149" t="s">
        <v>231</v>
      </c>
      <c r="B456" s="150">
        <v>2013</v>
      </c>
      <c r="C456" s="182">
        <v>29</v>
      </c>
      <c r="D456" s="149" t="s">
        <v>403</v>
      </c>
      <c r="E456" s="151">
        <v>0.86686969000000003</v>
      </c>
      <c r="F456" s="152">
        <v>7.2739849999999995E-2</v>
      </c>
      <c r="G456" s="151">
        <v>6.0390470000000002E-2</v>
      </c>
      <c r="H456" s="184">
        <v>79</v>
      </c>
      <c r="I456" s="184">
        <v>3</v>
      </c>
    </row>
    <row r="457" spans="1:9" ht="17.05" customHeight="1" x14ac:dyDescent="0.4">
      <c r="A457" s="149" t="s">
        <v>231</v>
      </c>
      <c r="B457" s="150">
        <v>2013</v>
      </c>
      <c r="C457" s="182">
        <v>30</v>
      </c>
      <c r="D457" s="149" t="s">
        <v>60</v>
      </c>
      <c r="E457" s="151">
        <v>0.55091080999999997</v>
      </c>
      <c r="F457" s="152">
        <v>0.16984281000000001</v>
      </c>
      <c r="G457" s="151">
        <v>0.27924637000000002</v>
      </c>
      <c r="H457" s="184">
        <v>80</v>
      </c>
      <c r="I457" s="184">
        <v>1</v>
      </c>
    </row>
    <row r="458" spans="1:9" ht="17.05" customHeight="1" x14ac:dyDescent="0.4">
      <c r="A458" s="149" t="s">
        <v>231</v>
      </c>
      <c r="B458" s="150">
        <v>2013</v>
      </c>
      <c r="C458" s="182">
        <v>31</v>
      </c>
      <c r="D458" s="149" t="s">
        <v>61</v>
      </c>
      <c r="E458" s="151">
        <v>0.49948366</v>
      </c>
      <c r="F458" s="152">
        <v>0.23662232</v>
      </c>
      <c r="G458" s="151">
        <v>0.26389402000000001</v>
      </c>
      <c r="H458" s="184">
        <v>78</v>
      </c>
      <c r="I458" s="184">
        <v>4</v>
      </c>
    </row>
    <row r="459" spans="1:9" ht="17.05" customHeight="1" x14ac:dyDescent="0.4">
      <c r="A459" s="149" t="s">
        <v>231</v>
      </c>
      <c r="B459" s="150">
        <v>2013</v>
      </c>
      <c r="C459" s="182">
        <v>32</v>
      </c>
      <c r="D459" s="149" t="s">
        <v>62</v>
      </c>
      <c r="E459" s="151">
        <v>0.43172696999999999</v>
      </c>
      <c r="F459" s="152">
        <v>0.30563005999999998</v>
      </c>
      <c r="G459" s="151">
        <v>0.26264296999999998</v>
      </c>
      <c r="H459" s="184">
        <v>79</v>
      </c>
      <c r="I459" s="184">
        <v>2</v>
      </c>
    </row>
    <row r="460" spans="1:9" ht="17.05" customHeight="1" x14ac:dyDescent="0.4">
      <c r="A460" s="149" t="s">
        <v>231</v>
      </c>
      <c r="B460" s="150">
        <v>2013</v>
      </c>
      <c r="C460" s="182">
        <v>33</v>
      </c>
      <c r="D460" s="149" t="s">
        <v>63</v>
      </c>
      <c r="E460" s="151">
        <v>0.34017459</v>
      </c>
      <c r="F460" s="152">
        <v>0.26184756999999997</v>
      </c>
      <c r="G460" s="151">
        <v>0.39797782999999998</v>
      </c>
      <c r="H460" s="184">
        <v>77</v>
      </c>
      <c r="I460" s="184">
        <v>5</v>
      </c>
    </row>
    <row r="461" spans="1:9" ht="35.049999999999997" customHeight="1" x14ac:dyDescent="0.4">
      <c r="A461" s="149" t="s">
        <v>231</v>
      </c>
      <c r="B461" s="150">
        <v>2013</v>
      </c>
      <c r="C461" s="182">
        <v>34</v>
      </c>
      <c r="D461" s="149" t="s">
        <v>139</v>
      </c>
      <c r="E461" s="151">
        <v>0.44880755</v>
      </c>
      <c r="F461" s="152">
        <v>0.37627571999999998</v>
      </c>
      <c r="G461" s="151">
        <v>0.17491672999999999</v>
      </c>
      <c r="H461" s="184">
        <v>72</v>
      </c>
      <c r="I461" s="184">
        <v>10</v>
      </c>
    </row>
    <row r="462" spans="1:9" ht="17.05" customHeight="1" x14ac:dyDescent="0.4">
      <c r="A462" s="149" t="s">
        <v>231</v>
      </c>
      <c r="B462" s="150">
        <v>2013</v>
      </c>
      <c r="C462" s="182">
        <v>35</v>
      </c>
      <c r="D462" s="149" t="s">
        <v>64</v>
      </c>
      <c r="E462" s="151">
        <v>0.69307653000000002</v>
      </c>
      <c r="F462" s="152">
        <v>0.18117717999999999</v>
      </c>
      <c r="G462" s="151">
        <v>0.12574629000000001</v>
      </c>
      <c r="H462" s="184">
        <v>79</v>
      </c>
      <c r="I462" s="184">
        <v>3</v>
      </c>
    </row>
    <row r="463" spans="1:9" ht="17.05" customHeight="1" x14ac:dyDescent="0.4">
      <c r="A463" s="149" t="s">
        <v>231</v>
      </c>
      <c r="B463" s="150">
        <v>2013</v>
      </c>
      <c r="C463" s="182">
        <v>36</v>
      </c>
      <c r="D463" s="149" t="s">
        <v>65</v>
      </c>
      <c r="E463" s="151">
        <v>0.64198752000000003</v>
      </c>
      <c r="F463" s="152">
        <v>0.12961607999999999</v>
      </c>
      <c r="G463" s="151">
        <v>0.22839640999999999</v>
      </c>
      <c r="H463" s="184">
        <v>80</v>
      </c>
      <c r="I463" s="184">
        <v>2</v>
      </c>
    </row>
    <row r="464" spans="1:9" ht="35.049999999999997" customHeight="1" x14ac:dyDescent="0.4">
      <c r="A464" s="149" t="s">
        <v>231</v>
      </c>
      <c r="B464" s="150">
        <v>2013</v>
      </c>
      <c r="C464" s="182">
        <v>37</v>
      </c>
      <c r="D464" s="149" t="s">
        <v>66</v>
      </c>
      <c r="E464" s="151">
        <v>0.53397689999999998</v>
      </c>
      <c r="F464" s="152">
        <v>0.22399073999999999</v>
      </c>
      <c r="G464" s="151">
        <v>0.24203236</v>
      </c>
      <c r="H464" s="184">
        <v>81</v>
      </c>
      <c r="I464" s="184">
        <v>1</v>
      </c>
    </row>
    <row r="465" spans="1:9" ht="53.05" customHeight="1" x14ac:dyDescent="0.4">
      <c r="A465" s="149" t="s">
        <v>231</v>
      </c>
      <c r="B465" s="150">
        <v>2013</v>
      </c>
      <c r="C465" s="182">
        <v>38</v>
      </c>
      <c r="D465" s="149" t="s">
        <v>140</v>
      </c>
      <c r="E465" s="151">
        <v>0.64006660999999998</v>
      </c>
      <c r="F465" s="152">
        <v>0.22145482</v>
      </c>
      <c r="G465" s="151">
        <v>0.13847856</v>
      </c>
      <c r="H465" s="184">
        <v>77</v>
      </c>
      <c r="I465" s="184">
        <v>5</v>
      </c>
    </row>
    <row r="466" spans="1:9" ht="17.05" customHeight="1" x14ac:dyDescent="0.4">
      <c r="A466" s="149" t="s">
        <v>231</v>
      </c>
      <c r="B466" s="150">
        <v>2013</v>
      </c>
      <c r="C466" s="182">
        <v>39</v>
      </c>
      <c r="D466" s="149" t="s">
        <v>67</v>
      </c>
      <c r="E466" s="151">
        <v>0.80248708000000002</v>
      </c>
      <c r="F466" s="152">
        <v>0.13700279000000001</v>
      </c>
      <c r="G466" s="151">
        <v>6.0510130000000002E-2</v>
      </c>
      <c r="H466" s="184">
        <v>80</v>
      </c>
      <c r="I466" s="184">
        <v>2</v>
      </c>
    </row>
    <row r="467" spans="1:9" ht="17.05" customHeight="1" x14ac:dyDescent="0.4">
      <c r="A467" s="149" t="s">
        <v>231</v>
      </c>
      <c r="B467" s="150">
        <v>2013</v>
      </c>
      <c r="C467" s="182">
        <v>40</v>
      </c>
      <c r="D467" s="149" t="s">
        <v>242</v>
      </c>
      <c r="E467" s="151">
        <v>0.70787641999999995</v>
      </c>
      <c r="F467" s="152">
        <v>0.16128987</v>
      </c>
      <c r="G467" s="151">
        <v>0.13083370999999999</v>
      </c>
      <c r="H467" s="184">
        <v>81</v>
      </c>
      <c r="I467" s="184" t="s">
        <v>233</v>
      </c>
    </row>
    <row r="468" spans="1:9" ht="17.05" customHeight="1" x14ac:dyDescent="0.4">
      <c r="A468" s="149" t="s">
        <v>231</v>
      </c>
      <c r="B468" s="150">
        <v>2013</v>
      </c>
      <c r="C468" s="182">
        <v>41</v>
      </c>
      <c r="D468" s="149" t="s">
        <v>243</v>
      </c>
      <c r="E468" s="151">
        <v>0.50378639000000003</v>
      </c>
      <c r="F468" s="152">
        <v>0.27158683</v>
      </c>
      <c r="G468" s="151">
        <v>0.22462678999999999</v>
      </c>
      <c r="H468" s="184">
        <v>77</v>
      </c>
      <c r="I468" s="184">
        <v>4</v>
      </c>
    </row>
    <row r="469" spans="1:9" ht="17.05" customHeight="1" x14ac:dyDescent="0.4">
      <c r="A469" s="149" t="s">
        <v>231</v>
      </c>
      <c r="B469" s="150">
        <v>2013</v>
      </c>
      <c r="C469" s="182">
        <v>42</v>
      </c>
      <c r="D469" s="149" t="s">
        <v>70</v>
      </c>
      <c r="E469" s="151">
        <v>0.92536138000000001</v>
      </c>
      <c r="F469" s="152">
        <v>2.4075429999999998E-2</v>
      </c>
      <c r="G469" s="151">
        <v>5.0563200000000003E-2</v>
      </c>
      <c r="H469" s="184">
        <v>81</v>
      </c>
      <c r="I469" s="184">
        <v>1</v>
      </c>
    </row>
    <row r="470" spans="1:9" ht="17.05" customHeight="1" x14ac:dyDescent="0.4">
      <c r="A470" s="149" t="s">
        <v>231</v>
      </c>
      <c r="B470" s="150">
        <v>2013</v>
      </c>
      <c r="C470" s="182">
        <v>43</v>
      </c>
      <c r="D470" s="149" t="s">
        <v>71</v>
      </c>
      <c r="E470" s="151">
        <v>0.77572076999999995</v>
      </c>
      <c r="F470" s="152">
        <v>0.10891673</v>
      </c>
      <c r="G470" s="151">
        <v>0.11536250000000001</v>
      </c>
      <c r="H470" s="184">
        <v>80</v>
      </c>
      <c r="I470" s="184">
        <v>1</v>
      </c>
    </row>
    <row r="471" spans="1:9" ht="17.05" customHeight="1" x14ac:dyDescent="0.4">
      <c r="A471" s="149" t="s">
        <v>231</v>
      </c>
      <c r="B471" s="150">
        <v>2013</v>
      </c>
      <c r="C471" s="182">
        <v>44</v>
      </c>
      <c r="D471" s="149" t="s">
        <v>72</v>
      </c>
      <c r="E471" s="151">
        <v>0.77346965000000001</v>
      </c>
      <c r="F471" s="152">
        <v>0.16256023999999999</v>
      </c>
      <c r="G471" s="151">
        <v>6.3970100000000002E-2</v>
      </c>
      <c r="H471" s="184">
        <v>79</v>
      </c>
      <c r="I471" s="184">
        <v>1</v>
      </c>
    </row>
    <row r="472" spans="1:9" ht="17.05" customHeight="1" x14ac:dyDescent="0.4">
      <c r="A472" s="149" t="s">
        <v>231</v>
      </c>
      <c r="B472" s="150">
        <v>2013</v>
      </c>
      <c r="C472" s="182">
        <v>45</v>
      </c>
      <c r="D472" s="149" t="s">
        <v>73</v>
      </c>
      <c r="E472" s="151">
        <v>0.78982198999999997</v>
      </c>
      <c r="F472" s="152">
        <v>0.17104865999999999</v>
      </c>
      <c r="G472" s="151">
        <v>3.9129339999999999E-2</v>
      </c>
      <c r="H472" s="184">
        <v>76</v>
      </c>
      <c r="I472" s="184">
        <v>6</v>
      </c>
    </row>
    <row r="473" spans="1:9" ht="17.05" customHeight="1" x14ac:dyDescent="0.4">
      <c r="A473" s="149" t="s">
        <v>231</v>
      </c>
      <c r="B473" s="150">
        <v>2013</v>
      </c>
      <c r="C473" s="182">
        <v>46</v>
      </c>
      <c r="D473" s="149" t="s">
        <v>74</v>
      </c>
      <c r="E473" s="151">
        <v>0.81212123999999997</v>
      </c>
      <c r="F473" s="152">
        <v>8.7424290000000002E-2</v>
      </c>
      <c r="G473" s="151">
        <v>0.10045447</v>
      </c>
      <c r="H473" s="184">
        <v>80</v>
      </c>
      <c r="I473" s="184">
        <v>1</v>
      </c>
    </row>
    <row r="474" spans="1:9" ht="17.05" customHeight="1" x14ac:dyDescent="0.4">
      <c r="A474" s="149" t="s">
        <v>231</v>
      </c>
      <c r="B474" s="150">
        <v>2013</v>
      </c>
      <c r="C474" s="182">
        <v>47</v>
      </c>
      <c r="D474" s="149" t="s">
        <v>75</v>
      </c>
      <c r="E474" s="151">
        <v>0.84311621000000003</v>
      </c>
      <c r="F474" s="152">
        <v>8.4828360000000005E-2</v>
      </c>
      <c r="G474" s="151">
        <v>7.2055430000000004E-2</v>
      </c>
      <c r="H474" s="184">
        <v>80</v>
      </c>
      <c r="I474" s="184">
        <v>2</v>
      </c>
    </row>
    <row r="475" spans="1:9" ht="17.05" customHeight="1" x14ac:dyDescent="0.4">
      <c r="A475" s="149" t="s">
        <v>231</v>
      </c>
      <c r="B475" s="150">
        <v>2013</v>
      </c>
      <c r="C475" s="182">
        <v>48</v>
      </c>
      <c r="D475" s="149" t="s">
        <v>76</v>
      </c>
      <c r="E475" s="151">
        <v>0.90974836000000003</v>
      </c>
      <c r="F475" s="152">
        <v>2.8787920000000002E-2</v>
      </c>
      <c r="G475" s="151">
        <v>6.1463719999999999E-2</v>
      </c>
      <c r="H475" s="184">
        <v>80</v>
      </c>
      <c r="I475" s="184" t="s">
        <v>233</v>
      </c>
    </row>
    <row r="476" spans="1:9" ht="17.05" customHeight="1" x14ac:dyDescent="0.4">
      <c r="A476" s="149" t="s">
        <v>231</v>
      </c>
      <c r="B476" s="150">
        <v>2013</v>
      </c>
      <c r="C476" s="182">
        <v>49</v>
      </c>
      <c r="D476" s="149" t="s">
        <v>77</v>
      </c>
      <c r="E476" s="151">
        <v>0.90974836000000003</v>
      </c>
      <c r="F476" s="152">
        <v>2.3199319999999999E-2</v>
      </c>
      <c r="G476" s="151">
        <v>6.7052319999999999E-2</v>
      </c>
      <c r="H476" s="184">
        <v>80</v>
      </c>
      <c r="I476" s="184" t="s">
        <v>233</v>
      </c>
    </row>
    <row r="477" spans="1:9" ht="17.05" customHeight="1" x14ac:dyDescent="0.4">
      <c r="A477" s="149" t="s">
        <v>231</v>
      </c>
      <c r="B477" s="150">
        <v>2013</v>
      </c>
      <c r="C477" s="182">
        <v>50</v>
      </c>
      <c r="D477" s="149" t="s">
        <v>78</v>
      </c>
      <c r="E477" s="151">
        <v>0.89603860999999996</v>
      </c>
      <c r="F477" s="152">
        <v>6.2073209999999997E-2</v>
      </c>
      <c r="G477" s="151">
        <v>4.1888170000000002E-2</v>
      </c>
      <c r="H477" s="184">
        <v>80</v>
      </c>
      <c r="I477" s="184" t="s">
        <v>233</v>
      </c>
    </row>
    <row r="478" spans="1:9" ht="17.05" customHeight="1" x14ac:dyDescent="0.4">
      <c r="A478" s="149" t="s">
        <v>231</v>
      </c>
      <c r="B478" s="150">
        <v>2013</v>
      </c>
      <c r="C478" s="182">
        <v>51</v>
      </c>
      <c r="D478" s="149" t="s">
        <v>79</v>
      </c>
      <c r="E478" s="151">
        <v>0.82482202000000004</v>
      </c>
      <c r="F478" s="152">
        <v>9.0267239999999999E-2</v>
      </c>
      <c r="G478" s="151">
        <v>8.4910730000000004E-2</v>
      </c>
      <c r="H478" s="184">
        <v>80</v>
      </c>
      <c r="I478" s="184" t="s">
        <v>233</v>
      </c>
    </row>
    <row r="479" spans="1:9" ht="17.05" customHeight="1" x14ac:dyDescent="0.4">
      <c r="A479" s="149" t="s">
        <v>240</v>
      </c>
      <c r="B479" s="150">
        <v>2013</v>
      </c>
      <c r="C479" s="182">
        <v>52</v>
      </c>
      <c r="D479" s="149" t="s">
        <v>80</v>
      </c>
      <c r="E479" s="151">
        <v>0.82561331000000004</v>
      </c>
      <c r="F479" s="152">
        <v>0.10095011</v>
      </c>
      <c r="G479" s="151">
        <v>7.3436580000000001E-2</v>
      </c>
      <c r="H479" s="184">
        <v>79</v>
      </c>
      <c r="I479" s="184" t="s">
        <v>233</v>
      </c>
    </row>
    <row r="480" spans="1:9" ht="35.049999999999997" customHeight="1" x14ac:dyDescent="0.4">
      <c r="A480" s="149" t="s">
        <v>231</v>
      </c>
      <c r="B480" s="150">
        <v>2013</v>
      </c>
      <c r="C480" s="182">
        <v>53</v>
      </c>
      <c r="D480" s="149" t="s">
        <v>81</v>
      </c>
      <c r="E480" s="151">
        <v>0.50304808999999995</v>
      </c>
      <c r="F480" s="152">
        <v>0.28605787999999999</v>
      </c>
      <c r="G480" s="151">
        <v>0.21089403000000001</v>
      </c>
      <c r="H480" s="184">
        <v>79</v>
      </c>
      <c r="I480" s="184">
        <v>2</v>
      </c>
    </row>
    <row r="481" spans="1:9" ht="17.05" customHeight="1" x14ac:dyDescent="0.4">
      <c r="A481" s="149" t="s">
        <v>231</v>
      </c>
      <c r="B481" s="150">
        <v>2013</v>
      </c>
      <c r="C481" s="182">
        <v>54</v>
      </c>
      <c r="D481" s="149" t="s">
        <v>82</v>
      </c>
      <c r="E481" s="151">
        <v>0.52013403000000002</v>
      </c>
      <c r="F481" s="152">
        <v>0.30162645999999999</v>
      </c>
      <c r="G481" s="151">
        <v>0.17823950999999999</v>
      </c>
      <c r="H481" s="184">
        <v>80</v>
      </c>
      <c r="I481" s="184">
        <v>1</v>
      </c>
    </row>
    <row r="482" spans="1:9" ht="17.05" customHeight="1" x14ac:dyDescent="0.4">
      <c r="A482" s="149" t="s">
        <v>231</v>
      </c>
      <c r="B482" s="150">
        <v>2013</v>
      </c>
      <c r="C482" s="182">
        <v>55</v>
      </c>
      <c r="D482" s="149" t="s">
        <v>83</v>
      </c>
      <c r="E482" s="151">
        <v>0.63468420000000003</v>
      </c>
      <c r="F482" s="152">
        <v>0.26168203000000001</v>
      </c>
      <c r="G482" s="151">
        <v>0.10363377</v>
      </c>
      <c r="H482" s="184">
        <v>74</v>
      </c>
      <c r="I482" s="184">
        <v>6</v>
      </c>
    </row>
    <row r="483" spans="1:9" ht="17.05" customHeight="1" x14ac:dyDescent="0.4">
      <c r="A483" s="149" t="s">
        <v>231</v>
      </c>
      <c r="B483" s="150">
        <v>2013</v>
      </c>
      <c r="C483" s="182">
        <v>56</v>
      </c>
      <c r="D483" s="149" t="s">
        <v>404</v>
      </c>
      <c r="E483" s="151">
        <v>0.61285995000000004</v>
      </c>
      <c r="F483" s="152">
        <v>0.12274089000000001</v>
      </c>
      <c r="G483" s="151">
        <v>0.26439916000000002</v>
      </c>
      <c r="H483" s="184">
        <v>78</v>
      </c>
      <c r="I483" s="184">
        <v>2</v>
      </c>
    </row>
    <row r="484" spans="1:9" ht="35.049999999999997" customHeight="1" x14ac:dyDescent="0.4">
      <c r="A484" s="149" t="s">
        <v>231</v>
      </c>
      <c r="B484" s="150">
        <v>2013</v>
      </c>
      <c r="C484" s="182">
        <v>57</v>
      </c>
      <c r="D484" s="149" t="s">
        <v>85</v>
      </c>
      <c r="E484" s="151">
        <v>0.63473226999999999</v>
      </c>
      <c r="F484" s="152">
        <v>0.26962660999999999</v>
      </c>
      <c r="G484" s="151">
        <v>9.5641119999999996E-2</v>
      </c>
      <c r="H484" s="184">
        <v>72</v>
      </c>
      <c r="I484" s="184">
        <v>8</v>
      </c>
    </row>
    <row r="485" spans="1:9" ht="35.049999999999997" customHeight="1" x14ac:dyDescent="0.4">
      <c r="A485" s="149" t="s">
        <v>231</v>
      </c>
      <c r="B485" s="150">
        <v>2013</v>
      </c>
      <c r="C485" s="182">
        <v>58</v>
      </c>
      <c r="D485" s="149" t="s">
        <v>141</v>
      </c>
      <c r="E485" s="151">
        <v>0.49794058000000002</v>
      </c>
      <c r="F485" s="152">
        <v>0.25235418999999998</v>
      </c>
      <c r="G485" s="151">
        <v>0.24970523999999999</v>
      </c>
      <c r="H485" s="184">
        <v>78</v>
      </c>
      <c r="I485" s="184">
        <v>2</v>
      </c>
    </row>
    <row r="486" spans="1:9" ht="17.05" customHeight="1" x14ac:dyDescent="0.4">
      <c r="A486" s="149" t="s">
        <v>231</v>
      </c>
      <c r="B486" s="150">
        <v>2013</v>
      </c>
      <c r="C486" s="182">
        <v>59</v>
      </c>
      <c r="D486" s="149" t="s">
        <v>86</v>
      </c>
      <c r="E486" s="151">
        <v>0.60775997999999998</v>
      </c>
      <c r="F486" s="152">
        <v>0.18786426000000001</v>
      </c>
      <c r="G486" s="151">
        <v>0.20437575999999999</v>
      </c>
      <c r="H486" s="184">
        <v>78</v>
      </c>
      <c r="I486" s="184">
        <v>2</v>
      </c>
    </row>
    <row r="487" spans="1:9" ht="35.049999999999997" customHeight="1" x14ac:dyDescent="0.4">
      <c r="A487" s="149" t="s">
        <v>240</v>
      </c>
      <c r="B487" s="150">
        <v>2013</v>
      </c>
      <c r="C487" s="182">
        <v>60</v>
      </c>
      <c r="D487" s="149" t="s">
        <v>87</v>
      </c>
      <c r="E487" s="151">
        <v>0.68213274000000002</v>
      </c>
      <c r="F487" s="152">
        <v>0.23524496</v>
      </c>
      <c r="G487" s="151">
        <v>8.2622310000000004E-2</v>
      </c>
      <c r="H487" s="184">
        <v>72</v>
      </c>
      <c r="I487" s="184">
        <v>9</v>
      </c>
    </row>
    <row r="488" spans="1:9" ht="17.05" customHeight="1" x14ac:dyDescent="0.4">
      <c r="A488" s="149" t="s">
        <v>231</v>
      </c>
      <c r="B488" s="150">
        <v>2013</v>
      </c>
      <c r="C488" s="182">
        <v>61</v>
      </c>
      <c r="D488" s="149" t="s">
        <v>88</v>
      </c>
      <c r="E488" s="151">
        <v>0.60874640000000002</v>
      </c>
      <c r="F488" s="152">
        <v>0.22655597</v>
      </c>
      <c r="G488" s="151">
        <v>0.16469761999999999</v>
      </c>
      <c r="H488" s="184">
        <v>80</v>
      </c>
      <c r="I488" s="184">
        <v>0</v>
      </c>
    </row>
    <row r="489" spans="1:9" ht="17.05" customHeight="1" x14ac:dyDescent="0.4">
      <c r="A489" s="149" t="s">
        <v>231</v>
      </c>
      <c r="B489" s="150">
        <v>2013</v>
      </c>
      <c r="C489" s="182">
        <v>62</v>
      </c>
      <c r="D489" s="149" t="s">
        <v>171</v>
      </c>
      <c r="E489" s="151">
        <v>0.62981372000000002</v>
      </c>
      <c r="F489" s="152">
        <v>0.24573961</v>
      </c>
      <c r="G489" s="151">
        <v>0.12444667</v>
      </c>
      <c r="H489" s="184">
        <v>78</v>
      </c>
      <c r="I489" s="184">
        <v>2</v>
      </c>
    </row>
    <row r="490" spans="1:9" ht="35.049999999999997" customHeight="1" x14ac:dyDescent="0.4">
      <c r="A490" s="149" t="s">
        <v>245</v>
      </c>
      <c r="B490" s="150">
        <v>2013</v>
      </c>
      <c r="C490" s="182">
        <v>63</v>
      </c>
      <c r="D490" s="149" t="s">
        <v>246</v>
      </c>
      <c r="E490" s="151">
        <v>0.51817458999999999</v>
      </c>
      <c r="F490" s="152">
        <v>0.30625860999999999</v>
      </c>
      <c r="G490" s="151">
        <v>0.1755668</v>
      </c>
      <c r="H490" s="184">
        <v>81</v>
      </c>
      <c r="I490" s="184" t="s">
        <v>233</v>
      </c>
    </row>
    <row r="491" spans="1:9" ht="35.049999999999997" customHeight="1" x14ac:dyDescent="0.4">
      <c r="A491" s="149" t="s">
        <v>245</v>
      </c>
      <c r="B491" s="150">
        <v>2013</v>
      </c>
      <c r="C491" s="182">
        <v>64</v>
      </c>
      <c r="D491" s="149" t="s">
        <v>247</v>
      </c>
      <c r="E491" s="151">
        <v>0.50737606999999996</v>
      </c>
      <c r="F491" s="152">
        <v>0.17236050999999999</v>
      </c>
      <c r="G491" s="151">
        <v>0.32026342000000002</v>
      </c>
      <c r="H491" s="184">
        <v>81</v>
      </c>
      <c r="I491" s="184" t="s">
        <v>233</v>
      </c>
    </row>
    <row r="492" spans="1:9" ht="35.049999999999997" customHeight="1" x14ac:dyDescent="0.4">
      <c r="A492" s="149" t="s">
        <v>245</v>
      </c>
      <c r="B492" s="150">
        <v>2013</v>
      </c>
      <c r="C492" s="182">
        <v>65</v>
      </c>
      <c r="D492" s="149" t="s">
        <v>248</v>
      </c>
      <c r="E492" s="151">
        <v>0.50631057000000002</v>
      </c>
      <c r="F492" s="152">
        <v>0.25794508999999999</v>
      </c>
      <c r="G492" s="151">
        <v>0.23574434</v>
      </c>
      <c r="H492" s="184">
        <v>81</v>
      </c>
      <c r="I492" s="184" t="s">
        <v>233</v>
      </c>
    </row>
    <row r="493" spans="1:9" ht="35.049999999999997" customHeight="1" x14ac:dyDescent="0.4">
      <c r="A493" s="149" t="s">
        <v>245</v>
      </c>
      <c r="B493" s="150">
        <v>2013</v>
      </c>
      <c r="C493" s="182">
        <v>66</v>
      </c>
      <c r="D493" s="149" t="s">
        <v>91</v>
      </c>
      <c r="E493" s="151">
        <v>0.43607085000000001</v>
      </c>
      <c r="F493" s="152">
        <v>0.29777843999999998</v>
      </c>
      <c r="G493" s="151">
        <v>0.26615071000000001</v>
      </c>
      <c r="H493" s="184">
        <v>78</v>
      </c>
      <c r="I493" s="184" t="s">
        <v>233</v>
      </c>
    </row>
    <row r="494" spans="1:9" ht="35.049999999999997" customHeight="1" x14ac:dyDescent="0.4">
      <c r="A494" s="149" t="s">
        <v>245</v>
      </c>
      <c r="B494" s="150">
        <v>2013</v>
      </c>
      <c r="C494" s="182">
        <v>67</v>
      </c>
      <c r="D494" s="149" t="s">
        <v>92</v>
      </c>
      <c r="E494" s="151">
        <v>0.25834845000000001</v>
      </c>
      <c r="F494" s="152">
        <v>0.32014514999999999</v>
      </c>
      <c r="G494" s="151">
        <v>0.42150641</v>
      </c>
      <c r="H494" s="184">
        <v>80</v>
      </c>
      <c r="I494" s="184" t="s">
        <v>233</v>
      </c>
    </row>
    <row r="495" spans="1:9" ht="35.049999999999997" customHeight="1" x14ac:dyDescent="0.4">
      <c r="A495" s="149" t="s">
        <v>245</v>
      </c>
      <c r="B495" s="150">
        <v>2013</v>
      </c>
      <c r="C495" s="182">
        <v>68</v>
      </c>
      <c r="D495" s="149" t="s">
        <v>93</v>
      </c>
      <c r="E495" s="151">
        <v>0.58306950000000002</v>
      </c>
      <c r="F495" s="152">
        <v>0.21723382999999999</v>
      </c>
      <c r="G495" s="151">
        <v>0.19969667999999999</v>
      </c>
      <c r="H495" s="184">
        <v>79</v>
      </c>
      <c r="I495" s="184" t="s">
        <v>233</v>
      </c>
    </row>
    <row r="496" spans="1:9" ht="35.049999999999997" customHeight="1" x14ac:dyDescent="0.4">
      <c r="A496" s="149" t="s">
        <v>245</v>
      </c>
      <c r="B496" s="150">
        <v>2013</v>
      </c>
      <c r="C496" s="182">
        <v>69</v>
      </c>
      <c r="D496" s="149" t="s">
        <v>249</v>
      </c>
      <c r="E496" s="151">
        <v>0.71138007000000003</v>
      </c>
      <c r="F496" s="152">
        <v>0.20534944999999999</v>
      </c>
      <c r="G496" s="151">
        <v>8.3270479999999994E-2</v>
      </c>
      <c r="H496" s="184">
        <v>80</v>
      </c>
      <c r="I496" s="184" t="s">
        <v>233</v>
      </c>
    </row>
    <row r="497" spans="1:9" ht="35.049999999999997" customHeight="1" x14ac:dyDescent="0.4">
      <c r="A497" s="149" t="s">
        <v>245</v>
      </c>
      <c r="B497" s="150">
        <v>2013</v>
      </c>
      <c r="C497" s="182">
        <v>70</v>
      </c>
      <c r="D497" s="149" t="s">
        <v>95</v>
      </c>
      <c r="E497" s="151">
        <v>0.48742493999999997</v>
      </c>
      <c r="F497" s="152">
        <v>0.20551027999999999</v>
      </c>
      <c r="G497" s="151">
        <v>0.30706477999999998</v>
      </c>
      <c r="H497" s="184">
        <v>80</v>
      </c>
      <c r="I497" s="184" t="s">
        <v>233</v>
      </c>
    </row>
    <row r="498" spans="1:9" ht="35.049999999999997" customHeight="1" x14ac:dyDescent="0.4">
      <c r="A498" s="149" t="s">
        <v>245</v>
      </c>
      <c r="B498" s="150">
        <v>2013</v>
      </c>
      <c r="C498" s="182">
        <v>71</v>
      </c>
      <c r="D498" s="149" t="s">
        <v>250</v>
      </c>
      <c r="E498" s="151">
        <v>0.64437060000000002</v>
      </c>
      <c r="F498" s="152">
        <v>0.21320565999999999</v>
      </c>
      <c r="G498" s="151">
        <v>0.14242373999999999</v>
      </c>
      <c r="H498" s="184">
        <v>80</v>
      </c>
      <c r="I498" s="184" t="s">
        <v>233</v>
      </c>
    </row>
    <row r="499" spans="1:9" ht="17.05" customHeight="1" x14ac:dyDescent="0.4">
      <c r="A499" s="149" t="s">
        <v>231</v>
      </c>
      <c r="B499" s="150">
        <v>2012</v>
      </c>
      <c r="C499" s="182">
        <v>1</v>
      </c>
      <c r="D499" s="149" t="s">
        <v>232</v>
      </c>
      <c r="E499" s="151">
        <v>0.66149133000000004</v>
      </c>
      <c r="F499" s="152">
        <v>0.17959673000000001</v>
      </c>
      <c r="G499" s="151">
        <v>0.15891194</v>
      </c>
      <c r="H499" s="184">
        <v>93</v>
      </c>
      <c r="I499" s="184" t="s">
        <v>233</v>
      </c>
    </row>
    <row r="500" spans="1:9" ht="17.05" customHeight="1" x14ac:dyDescent="0.4">
      <c r="A500" s="149" t="s">
        <v>231</v>
      </c>
      <c r="B500" s="150">
        <v>2012</v>
      </c>
      <c r="C500" s="182">
        <v>2</v>
      </c>
      <c r="D500" s="149" t="s">
        <v>18</v>
      </c>
      <c r="E500" s="151">
        <v>0.84234507999999997</v>
      </c>
      <c r="F500" s="152">
        <v>9.3391080000000001E-2</v>
      </c>
      <c r="G500" s="151">
        <v>6.4263849999999997E-2</v>
      </c>
      <c r="H500" s="184">
        <v>93</v>
      </c>
      <c r="I500" s="184" t="s">
        <v>233</v>
      </c>
    </row>
    <row r="501" spans="1:9" ht="17.05" customHeight="1" x14ac:dyDescent="0.4">
      <c r="A501" s="149" t="s">
        <v>231</v>
      </c>
      <c r="B501" s="150">
        <v>2012</v>
      </c>
      <c r="C501" s="182">
        <v>3</v>
      </c>
      <c r="D501" s="149" t="s">
        <v>20</v>
      </c>
      <c r="E501" s="151">
        <v>0.65218052000000004</v>
      </c>
      <c r="F501" s="152">
        <v>0.23525693</v>
      </c>
      <c r="G501" s="151">
        <v>0.11256256000000001</v>
      </c>
      <c r="H501" s="184">
        <v>93</v>
      </c>
      <c r="I501" s="184" t="s">
        <v>233</v>
      </c>
    </row>
    <row r="502" spans="1:9" ht="17.05" customHeight="1" x14ac:dyDescent="0.4">
      <c r="A502" s="149" t="s">
        <v>231</v>
      </c>
      <c r="B502" s="150">
        <v>2012</v>
      </c>
      <c r="C502" s="182">
        <v>4</v>
      </c>
      <c r="D502" s="149" t="s">
        <v>22</v>
      </c>
      <c r="E502" s="151">
        <v>0.72261657999999995</v>
      </c>
      <c r="F502" s="152">
        <v>0.16202415000000001</v>
      </c>
      <c r="G502" s="151">
        <v>0.11535927</v>
      </c>
      <c r="H502" s="184">
        <v>93</v>
      </c>
      <c r="I502" s="184" t="s">
        <v>233</v>
      </c>
    </row>
    <row r="503" spans="1:9" ht="17.05" customHeight="1" x14ac:dyDescent="0.4">
      <c r="A503" s="149" t="s">
        <v>231</v>
      </c>
      <c r="B503" s="150">
        <v>2012</v>
      </c>
      <c r="C503" s="182">
        <v>5</v>
      </c>
      <c r="D503" s="149" t="s">
        <v>24</v>
      </c>
      <c r="E503" s="151">
        <v>0.84729226999999996</v>
      </c>
      <c r="F503" s="152">
        <v>0.11075876</v>
      </c>
      <c r="G503" s="151">
        <v>4.1948970000000002E-2</v>
      </c>
      <c r="H503" s="184">
        <v>93</v>
      </c>
      <c r="I503" s="184" t="s">
        <v>233</v>
      </c>
    </row>
    <row r="504" spans="1:9" ht="17.05" customHeight="1" x14ac:dyDescent="0.4">
      <c r="A504" s="149" t="s">
        <v>231</v>
      </c>
      <c r="B504" s="150">
        <v>2012</v>
      </c>
      <c r="C504" s="182">
        <v>6</v>
      </c>
      <c r="D504" s="149" t="s">
        <v>27</v>
      </c>
      <c r="E504" s="151">
        <v>0.82696689000000001</v>
      </c>
      <c r="F504" s="152">
        <v>7.4894349999999998E-2</v>
      </c>
      <c r="G504" s="151">
        <v>9.8138760000000005E-2</v>
      </c>
      <c r="H504" s="184">
        <v>93</v>
      </c>
      <c r="I504" s="184" t="s">
        <v>233</v>
      </c>
    </row>
    <row r="505" spans="1:9" ht="17.05" customHeight="1" x14ac:dyDescent="0.4">
      <c r="A505" s="149" t="s">
        <v>231</v>
      </c>
      <c r="B505" s="150">
        <v>2012</v>
      </c>
      <c r="C505" s="182">
        <v>7</v>
      </c>
      <c r="D505" s="149" t="s">
        <v>30</v>
      </c>
      <c r="E505" s="151">
        <v>0.99093315000000004</v>
      </c>
      <c r="F505" s="152">
        <v>0</v>
      </c>
      <c r="G505" s="151">
        <v>9.0668499999999996E-3</v>
      </c>
      <c r="H505" s="184">
        <v>93</v>
      </c>
      <c r="I505" s="184" t="s">
        <v>233</v>
      </c>
    </row>
    <row r="506" spans="1:9" ht="17.05" customHeight="1" x14ac:dyDescent="0.4">
      <c r="A506" s="149" t="s">
        <v>231</v>
      </c>
      <c r="B506" s="150">
        <v>2012</v>
      </c>
      <c r="C506" s="182">
        <v>8</v>
      </c>
      <c r="D506" s="149" t="s">
        <v>33</v>
      </c>
      <c r="E506" s="151">
        <v>0.95469455000000003</v>
      </c>
      <c r="F506" s="152">
        <v>3.4630080000000001E-2</v>
      </c>
      <c r="G506" s="151">
        <v>1.067536E-2</v>
      </c>
      <c r="H506" s="184">
        <v>91</v>
      </c>
      <c r="I506" s="184" t="s">
        <v>233</v>
      </c>
    </row>
    <row r="507" spans="1:9" ht="17.05" customHeight="1" x14ac:dyDescent="0.4">
      <c r="A507" s="149" t="s">
        <v>231</v>
      </c>
      <c r="B507" s="150">
        <v>2012</v>
      </c>
      <c r="C507" s="182">
        <v>9</v>
      </c>
      <c r="D507" s="149" t="s">
        <v>136</v>
      </c>
      <c r="E507" s="151">
        <v>0.41876333999999998</v>
      </c>
      <c r="F507" s="152">
        <v>0.16411643000000001</v>
      </c>
      <c r="G507" s="151">
        <v>0.41712021999999999</v>
      </c>
      <c r="H507" s="184">
        <v>93</v>
      </c>
      <c r="I507" s="184">
        <v>0</v>
      </c>
    </row>
    <row r="508" spans="1:9" ht="17.05" customHeight="1" x14ac:dyDescent="0.4">
      <c r="A508" s="149" t="s">
        <v>231</v>
      </c>
      <c r="B508" s="150">
        <v>2012</v>
      </c>
      <c r="C508" s="182">
        <v>10</v>
      </c>
      <c r="D508" s="149" t="s">
        <v>234</v>
      </c>
      <c r="E508" s="151">
        <v>0.52070653</v>
      </c>
      <c r="F508" s="152">
        <v>0.14139847</v>
      </c>
      <c r="G508" s="151">
        <v>0.33789501</v>
      </c>
      <c r="H508" s="184">
        <v>93</v>
      </c>
      <c r="I508" s="184">
        <v>0</v>
      </c>
    </row>
    <row r="509" spans="1:9" ht="17.05" customHeight="1" x14ac:dyDescent="0.4">
      <c r="A509" s="149" t="s">
        <v>231</v>
      </c>
      <c r="B509" s="150">
        <v>2012</v>
      </c>
      <c r="C509" s="182">
        <v>11</v>
      </c>
      <c r="D509" s="149" t="s">
        <v>235</v>
      </c>
      <c r="E509" s="151">
        <v>0.66168422999999998</v>
      </c>
      <c r="F509" s="152">
        <v>0.19947941</v>
      </c>
      <c r="G509" s="151">
        <v>0.13883636999999999</v>
      </c>
      <c r="H509" s="184">
        <v>92</v>
      </c>
      <c r="I509" s="184">
        <v>0</v>
      </c>
    </row>
    <row r="510" spans="1:9" ht="17.05" customHeight="1" x14ac:dyDescent="0.4">
      <c r="A510" s="149" t="s">
        <v>231</v>
      </c>
      <c r="B510" s="150">
        <v>2012</v>
      </c>
      <c r="C510" s="182">
        <v>12</v>
      </c>
      <c r="D510" s="149" t="s">
        <v>402</v>
      </c>
      <c r="E510" s="151">
        <v>0.89376102999999996</v>
      </c>
      <c r="F510" s="152">
        <v>6.5748669999999995E-2</v>
      </c>
      <c r="G510" s="151">
        <v>4.04903E-2</v>
      </c>
      <c r="H510" s="184">
        <v>93</v>
      </c>
      <c r="I510" s="184">
        <v>0</v>
      </c>
    </row>
    <row r="511" spans="1:9" ht="17.05" customHeight="1" x14ac:dyDescent="0.4">
      <c r="A511" s="149" t="s">
        <v>231</v>
      </c>
      <c r="B511" s="150">
        <v>2012</v>
      </c>
      <c r="C511" s="182">
        <v>13</v>
      </c>
      <c r="D511" s="149" t="s">
        <v>45</v>
      </c>
      <c r="E511" s="151">
        <v>0.93186922999999999</v>
      </c>
      <c r="F511" s="152">
        <v>5.8539670000000002E-2</v>
      </c>
      <c r="G511" s="151">
        <v>9.5911E-3</v>
      </c>
      <c r="H511" s="184">
        <v>93</v>
      </c>
      <c r="I511" s="184">
        <v>0</v>
      </c>
    </row>
    <row r="512" spans="1:9" ht="35.049999999999997" customHeight="1" x14ac:dyDescent="0.4">
      <c r="A512" s="149" t="s">
        <v>231</v>
      </c>
      <c r="B512" s="150">
        <v>2012</v>
      </c>
      <c r="C512" s="182">
        <v>14</v>
      </c>
      <c r="D512" s="149" t="s">
        <v>137</v>
      </c>
      <c r="E512" s="151">
        <v>0.73081636999999999</v>
      </c>
      <c r="F512" s="152">
        <v>0.15615318</v>
      </c>
      <c r="G512" s="151">
        <v>0.11303045</v>
      </c>
      <c r="H512" s="184">
        <v>93</v>
      </c>
      <c r="I512" s="184">
        <v>0</v>
      </c>
    </row>
    <row r="513" spans="1:9" ht="17.05" customHeight="1" x14ac:dyDescent="0.4">
      <c r="A513" s="149" t="s">
        <v>231</v>
      </c>
      <c r="B513" s="150">
        <v>2012</v>
      </c>
      <c r="C513" s="182">
        <v>15</v>
      </c>
      <c r="D513" s="149" t="s">
        <v>46</v>
      </c>
      <c r="E513" s="151">
        <v>0.88197831000000004</v>
      </c>
      <c r="F513" s="152">
        <v>9.8750389999999993E-2</v>
      </c>
      <c r="G513" s="151">
        <v>1.9271300000000002E-2</v>
      </c>
      <c r="H513" s="184">
        <v>92</v>
      </c>
      <c r="I513" s="184">
        <v>1</v>
      </c>
    </row>
    <row r="514" spans="1:9" ht="17.05" customHeight="1" x14ac:dyDescent="0.4">
      <c r="A514" s="149" t="s">
        <v>231</v>
      </c>
      <c r="B514" s="150">
        <v>2012</v>
      </c>
      <c r="C514" s="182">
        <v>16</v>
      </c>
      <c r="D514" s="149" t="s">
        <v>47</v>
      </c>
      <c r="E514" s="151">
        <v>0.96570511000000003</v>
      </c>
      <c r="F514" s="152">
        <v>3.4294890000000001E-2</v>
      </c>
      <c r="G514" s="151">
        <v>0</v>
      </c>
      <c r="H514" s="184">
        <v>93</v>
      </c>
      <c r="I514" s="184">
        <v>0</v>
      </c>
    </row>
    <row r="515" spans="1:9" ht="17.05" customHeight="1" x14ac:dyDescent="0.4">
      <c r="A515" s="149" t="s">
        <v>231</v>
      </c>
      <c r="B515" s="150">
        <v>2012</v>
      </c>
      <c r="C515" s="182">
        <v>17</v>
      </c>
      <c r="D515" s="149" t="s">
        <v>237</v>
      </c>
      <c r="E515" s="151">
        <v>0.67558152999999999</v>
      </c>
      <c r="F515" s="152">
        <v>0.22284097999999999</v>
      </c>
      <c r="G515" s="151">
        <v>0.10157749000000001</v>
      </c>
      <c r="H515" s="184">
        <v>92</v>
      </c>
      <c r="I515" s="184">
        <v>1</v>
      </c>
    </row>
    <row r="516" spans="1:9" ht="17.05" customHeight="1" x14ac:dyDescent="0.4">
      <c r="A516" s="149" t="s">
        <v>231</v>
      </c>
      <c r="B516" s="150">
        <v>2012</v>
      </c>
      <c r="C516" s="182">
        <v>18</v>
      </c>
      <c r="D516" s="149" t="s">
        <v>49</v>
      </c>
      <c r="E516" s="151">
        <v>0.52632133999999997</v>
      </c>
      <c r="F516" s="152">
        <v>0.30668496000000001</v>
      </c>
      <c r="G516" s="151">
        <v>0.16699369999999999</v>
      </c>
      <c r="H516" s="184">
        <v>93</v>
      </c>
      <c r="I516" s="184">
        <v>0</v>
      </c>
    </row>
    <row r="517" spans="1:9" ht="35.049999999999997" customHeight="1" x14ac:dyDescent="0.4">
      <c r="A517" s="149" t="s">
        <v>231</v>
      </c>
      <c r="B517" s="150">
        <v>2012</v>
      </c>
      <c r="C517" s="182">
        <v>19</v>
      </c>
      <c r="D517" s="149" t="s">
        <v>138</v>
      </c>
      <c r="E517" s="151">
        <v>0.66691621999999995</v>
      </c>
      <c r="F517" s="152">
        <v>0.25775830999999999</v>
      </c>
      <c r="G517" s="151">
        <v>7.532548E-2</v>
      </c>
      <c r="H517" s="184">
        <v>86</v>
      </c>
      <c r="I517" s="184">
        <v>7</v>
      </c>
    </row>
    <row r="518" spans="1:9" ht="17.05" customHeight="1" x14ac:dyDescent="0.4">
      <c r="A518" s="149" t="s">
        <v>231</v>
      </c>
      <c r="B518" s="150">
        <v>2012</v>
      </c>
      <c r="C518" s="182">
        <v>20</v>
      </c>
      <c r="D518" s="149" t="s">
        <v>238</v>
      </c>
      <c r="E518" s="151">
        <v>0.91352345999999995</v>
      </c>
      <c r="F518" s="152">
        <v>4.4045040000000001E-2</v>
      </c>
      <c r="G518" s="151">
        <v>4.2431499999999997E-2</v>
      </c>
      <c r="H518" s="184">
        <v>93</v>
      </c>
      <c r="I518" s="184" t="s">
        <v>233</v>
      </c>
    </row>
    <row r="519" spans="1:9" ht="17.05" customHeight="1" x14ac:dyDescent="0.4">
      <c r="A519" s="149" t="s">
        <v>231</v>
      </c>
      <c r="B519" s="150">
        <v>2012</v>
      </c>
      <c r="C519" s="182">
        <v>21</v>
      </c>
      <c r="D519" s="149" t="s">
        <v>51</v>
      </c>
      <c r="E519" s="151">
        <v>0.65000475000000002</v>
      </c>
      <c r="F519" s="152">
        <v>0.19550279000000001</v>
      </c>
      <c r="G519" s="151">
        <v>0.15449246</v>
      </c>
      <c r="H519" s="184">
        <v>89</v>
      </c>
      <c r="I519" s="184">
        <v>4</v>
      </c>
    </row>
    <row r="520" spans="1:9" ht="17.05" customHeight="1" x14ac:dyDescent="0.4">
      <c r="A520" s="149" t="s">
        <v>231</v>
      </c>
      <c r="B520" s="150">
        <v>2012</v>
      </c>
      <c r="C520" s="182">
        <v>22</v>
      </c>
      <c r="D520" s="149" t="s">
        <v>52</v>
      </c>
      <c r="E520" s="151">
        <v>0.59579979000000005</v>
      </c>
      <c r="F520" s="152">
        <v>0.29691798000000003</v>
      </c>
      <c r="G520" s="151">
        <v>0.10728223000000001</v>
      </c>
      <c r="H520" s="184">
        <v>85</v>
      </c>
      <c r="I520" s="184">
        <v>8</v>
      </c>
    </row>
    <row r="521" spans="1:9" ht="17.05" customHeight="1" x14ac:dyDescent="0.4">
      <c r="A521" s="149" t="s">
        <v>231</v>
      </c>
      <c r="B521" s="150">
        <v>2012</v>
      </c>
      <c r="C521" s="182">
        <v>23</v>
      </c>
      <c r="D521" s="149" t="s">
        <v>53</v>
      </c>
      <c r="E521" s="151">
        <v>0.57907260999999999</v>
      </c>
      <c r="F521" s="152">
        <v>0.34848535000000003</v>
      </c>
      <c r="G521" s="151">
        <v>7.2442039999999999E-2</v>
      </c>
      <c r="H521" s="184">
        <v>81</v>
      </c>
      <c r="I521" s="184">
        <v>12</v>
      </c>
    </row>
    <row r="522" spans="1:9" ht="17.05" customHeight="1" x14ac:dyDescent="0.4">
      <c r="A522" s="149" t="s">
        <v>231</v>
      </c>
      <c r="B522" s="150">
        <v>2012</v>
      </c>
      <c r="C522" s="182">
        <v>24</v>
      </c>
      <c r="D522" s="149" t="s">
        <v>239</v>
      </c>
      <c r="E522" s="151">
        <v>0.45346746999999998</v>
      </c>
      <c r="F522" s="152">
        <v>0.28502509999999998</v>
      </c>
      <c r="G522" s="151">
        <v>0.26150743999999998</v>
      </c>
      <c r="H522" s="184">
        <v>84</v>
      </c>
      <c r="I522" s="184">
        <v>8</v>
      </c>
    </row>
    <row r="523" spans="1:9" ht="17.05" customHeight="1" x14ac:dyDescent="0.4">
      <c r="A523" s="149" t="s">
        <v>231</v>
      </c>
      <c r="B523" s="150">
        <v>2012</v>
      </c>
      <c r="C523" s="182">
        <v>25</v>
      </c>
      <c r="D523" s="149" t="s">
        <v>55</v>
      </c>
      <c r="E523" s="151">
        <v>0.64017922999999999</v>
      </c>
      <c r="F523" s="152">
        <v>0.21111205</v>
      </c>
      <c r="G523" s="151">
        <v>0.14870871999999999</v>
      </c>
      <c r="H523" s="184">
        <v>84</v>
      </c>
      <c r="I523" s="184">
        <v>8</v>
      </c>
    </row>
    <row r="524" spans="1:9" ht="17.05" customHeight="1" x14ac:dyDescent="0.4">
      <c r="A524" s="149" t="s">
        <v>231</v>
      </c>
      <c r="B524" s="150">
        <v>2012</v>
      </c>
      <c r="C524" s="182">
        <v>26</v>
      </c>
      <c r="D524" s="149" t="s">
        <v>56</v>
      </c>
      <c r="E524" s="151">
        <v>0.92925647</v>
      </c>
      <c r="F524" s="152">
        <v>3.1205400000000001E-2</v>
      </c>
      <c r="G524" s="151">
        <v>3.9538120000000003E-2</v>
      </c>
      <c r="H524" s="184">
        <v>93</v>
      </c>
      <c r="I524" s="184">
        <v>0</v>
      </c>
    </row>
    <row r="525" spans="1:9" ht="17.05" customHeight="1" x14ac:dyDescent="0.4">
      <c r="A525" s="149" t="s">
        <v>231</v>
      </c>
      <c r="B525" s="150">
        <v>2012</v>
      </c>
      <c r="C525" s="182">
        <v>27</v>
      </c>
      <c r="D525" s="149" t="s">
        <v>57</v>
      </c>
      <c r="E525" s="151">
        <v>0.74518759999999995</v>
      </c>
      <c r="F525" s="152">
        <v>0.20432217</v>
      </c>
      <c r="G525" s="151">
        <v>5.0490220000000002E-2</v>
      </c>
      <c r="H525" s="184">
        <v>92</v>
      </c>
      <c r="I525" s="184">
        <v>1</v>
      </c>
    </row>
    <row r="526" spans="1:9" ht="17.05" customHeight="1" x14ac:dyDescent="0.4">
      <c r="A526" s="149" t="s">
        <v>240</v>
      </c>
      <c r="B526" s="150">
        <v>2012</v>
      </c>
      <c r="C526" s="182">
        <v>28</v>
      </c>
      <c r="D526" s="149" t="s">
        <v>58</v>
      </c>
      <c r="E526" s="151">
        <v>0.94732998999999996</v>
      </c>
      <c r="F526" s="152">
        <v>4.3603160000000002E-2</v>
      </c>
      <c r="G526" s="151">
        <v>9.0668499999999996E-3</v>
      </c>
      <c r="H526" s="184">
        <v>93</v>
      </c>
      <c r="I526" s="184" t="s">
        <v>233</v>
      </c>
    </row>
    <row r="527" spans="1:9" ht="35.049999999999997" customHeight="1" x14ac:dyDescent="0.4">
      <c r="A527" s="149" t="s">
        <v>231</v>
      </c>
      <c r="B527" s="150">
        <v>2012</v>
      </c>
      <c r="C527" s="182">
        <v>29</v>
      </c>
      <c r="D527" s="149" t="s">
        <v>403</v>
      </c>
      <c r="E527" s="151">
        <v>0.78844908999999996</v>
      </c>
      <c r="F527" s="152">
        <v>0.18206159</v>
      </c>
      <c r="G527" s="151">
        <v>2.9489330000000001E-2</v>
      </c>
      <c r="H527" s="184">
        <v>90</v>
      </c>
      <c r="I527" s="184">
        <v>3</v>
      </c>
    </row>
    <row r="528" spans="1:9" ht="17.05" customHeight="1" x14ac:dyDescent="0.4">
      <c r="A528" s="149" t="s">
        <v>231</v>
      </c>
      <c r="B528" s="150">
        <v>2012</v>
      </c>
      <c r="C528" s="182">
        <v>30</v>
      </c>
      <c r="D528" s="149" t="s">
        <v>60</v>
      </c>
      <c r="E528" s="151">
        <v>0.54240957000000001</v>
      </c>
      <c r="F528" s="152">
        <v>0.22493349000000001</v>
      </c>
      <c r="G528" s="151">
        <v>0.23265694000000001</v>
      </c>
      <c r="H528" s="184">
        <v>90</v>
      </c>
      <c r="I528" s="184">
        <v>3</v>
      </c>
    </row>
    <row r="529" spans="1:9" ht="17.05" customHeight="1" x14ac:dyDescent="0.4">
      <c r="A529" s="149" t="s">
        <v>231</v>
      </c>
      <c r="B529" s="150">
        <v>2012</v>
      </c>
      <c r="C529" s="182">
        <v>31</v>
      </c>
      <c r="D529" s="149" t="s">
        <v>61</v>
      </c>
      <c r="E529" s="151">
        <v>0.66411920999999996</v>
      </c>
      <c r="F529" s="152">
        <v>0.20905783999999999</v>
      </c>
      <c r="G529" s="151">
        <v>0.12682294999999999</v>
      </c>
      <c r="H529" s="184">
        <v>90</v>
      </c>
      <c r="I529" s="184">
        <v>3</v>
      </c>
    </row>
    <row r="530" spans="1:9" ht="17.05" customHeight="1" x14ac:dyDescent="0.4">
      <c r="A530" s="149" t="s">
        <v>231</v>
      </c>
      <c r="B530" s="150">
        <v>2012</v>
      </c>
      <c r="C530" s="182">
        <v>32</v>
      </c>
      <c r="D530" s="149" t="s">
        <v>62</v>
      </c>
      <c r="E530" s="151">
        <v>0.48590826999999998</v>
      </c>
      <c r="F530" s="152">
        <v>0.33332642000000001</v>
      </c>
      <c r="G530" s="151">
        <v>0.18076531000000001</v>
      </c>
      <c r="H530" s="184">
        <v>87</v>
      </c>
      <c r="I530" s="184">
        <v>5</v>
      </c>
    </row>
    <row r="531" spans="1:9" ht="17.05" customHeight="1" x14ac:dyDescent="0.4">
      <c r="A531" s="149" t="s">
        <v>231</v>
      </c>
      <c r="B531" s="150">
        <v>2012</v>
      </c>
      <c r="C531" s="182">
        <v>33</v>
      </c>
      <c r="D531" s="149" t="s">
        <v>63</v>
      </c>
      <c r="E531" s="151">
        <v>0.30251273000000001</v>
      </c>
      <c r="F531" s="152">
        <v>0.43697493999999998</v>
      </c>
      <c r="G531" s="151">
        <v>0.26051233000000001</v>
      </c>
      <c r="H531" s="184">
        <v>83</v>
      </c>
      <c r="I531" s="184">
        <v>10</v>
      </c>
    </row>
    <row r="532" spans="1:9" ht="35.049999999999997" customHeight="1" x14ac:dyDescent="0.4">
      <c r="A532" s="149" t="s">
        <v>231</v>
      </c>
      <c r="B532" s="150">
        <v>2012</v>
      </c>
      <c r="C532" s="182">
        <v>34</v>
      </c>
      <c r="D532" s="149" t="s">
        <v>139</v>
      </c>
      <c r="E532" s="151">
        <v>0.48709730000000001</v>
      </c>
      <c r="F532" s="152">
        <v>0.37136918000000002</v>
      </c>
      <c r="G532" s="151">
        <v>0.14153352</v>
      </c>
      <c r="H532" s="184">
        <v>80</v>
      </c>
      <c r="I532" s="184">
        <v>12</v>
      </c>
    </row>
    <row r="533" spans="1:9" ht="17.05" customHeight="1" x14ac:dyDescent="0.4">
      <c r="A533" s="149" t="s">
        <v>231</v>
      </c>
      <c r="B533" s="150">
        <v>2012</v>
      </c>
      <c r="C533" s="182">
        <v>35</v>
      </c>
      <c r="D533" s="149" t="s">
        <v>64</v>
      </c>
      <c r="E533" s="151">
        <v>0.73407228000000002</v>
      </c>
      <c r="F533" s="152">
        <v>0.13500224999999999</v>
      </c>
      <c r="G533" s="151">
        <v>0.13092548000000001</v>
      </c>
      <c r="H533" s="184">
        <v>90</v>
      </c>
      <c r="I533" s="184">
        <v>1</v>
      </c>
    </row>
    <row r="534" spans="1:9" ht="17.05" customHeight="1" x14ac:dyDescent="0.4">
      <c r="A534" s="149" t="s">
        <v>231</v>
      </c>
      <c r="B534" s="150">
        <v>2012</v>
      </c>
      <c r="C534" s="182">
        <v>36</v>
      </c>
      <c r="D534" s="149" t="s">
        <v>65</v>
      </c>
      <c r="E534" s="151">
        <v>0.52657262999999999</v>
      </c>
      <c r="F534" s="152">
        <v>0.24298617</v>
      </c>
      <c r="G534" s="151">
        <v>0.23044120000000001</v>
      </c>
      <c r="H534" s="184">
        <v>89</v>
      </c>
      <c r="I534" s="184">
        <v>2</v>
      </c>
    </row>
    <row r="535" spans="1:9" ht="35.049999999999997" customHeight="1" x14ac:dyDescent="0.4">
      <c r="A535" s="149" t="s">
        <v>231</v>
      </c>
      <c r="B535" s="150">
        <v>2012</v>
      </c>
      <c r="C535" s="182">
        <v>37</v>
      </c>
      <c r="D535" s="149" t="s">
        <v>66</v>
      </c>
      <c r="E535" s="151">
        <v>0.68355016999999996</v>
      </c>
      <c r="F535" s="152">
        <v>0.15622669</v>
      </c>
      <c r="G535" s="151">
        <v>0.16022313999999999</v>
      </c>
      <c r="H535" s="184">
        <v>89</v>
      </c>
      <c r="I535" s="184">
        <v>4</v>
      </c>
    </row>
    <row r="536" spans="1:9" ht="53.05" customHeight="1" x14ac:dyDescent="0.4">
      <c r="A536" s="149" t="s">
        <v>231</v>
      </c>
      <c r="B536" s="150">
        <v>2012</v>
      </c>
      <c r="C536" s="182">
        <v>38</v>
      </c>
      <c r="D536" s="149" t="s">
        <v>140</v>
      </c>
      <c r="E536" s="151">
        <v>0.78688997000000005</v>
      </c>
      <c r="F536" s="152">
        <v>0.14057507</v>
      </c>
      <c r="G536" s="151">
        <v>7.2534959999999996E-2</v>
      </c>
      <c r="H536" s="184">
        <v>88</v>
      </c>
      <c r="I536" s="184">
        <v>5</v>
      </c>
    </row>
    <row r="537" spans="1:9" ht="17.05" customHeight="1" x14ac:dyDescent="0.4">
      <c r="A537" s="149" t="s">
        <v>231</v>
      </c>
      <c r="B537" s="150">
        <v>2012</v>
      </c>
      <c r="C537" s="182">
        <v>39</v>
      </c>
      <c r="D537" s="149" t="s">
        <v>67</v>
      </c>
      <c r="E537" s="151">
        <v>0.82676572000000004</v>
      </c>
      <c r="F537" s="152">
        <v>9.8225170000000001E-2</v>
      </c>
      <c r="G537" s="151">
        <v>7.5009110000000004E-2</v>
      </c>
      <c r="H537" s="184">
        <v>91</v>
      </c>
      <c r="I537" s="184">
        <v>2</v>
      </c>
    </row>
    <row r="538" spans="1:9" ht="17.05" customHeight="1" x14ac:dyDescent="0.4">
      <c r="A538" s="149" t="s">
        <v>231</v>
      </c>
      <c r="B538" s="150">
        <v>2012</v>
      </c>
      <c r="C538" s="182">
        <v>40</v>
      </c>
      <c r="D538" s="149" t="s">
        <v>242</v>
      </c>
      <c r="E538" s="151">
        <v>0.72700502</v>
      </c>
      <c r="F538" s="152">
        <v>0.18578917</v>
      </c>
      <c r="G538" s="151">
        <v>8.7205809999999995E-2</v>
      </c>
      <c r="H538" s="184">
        <v>93</v>
      </c>
      <c r="I538" s="184" t="s">
        <v>233</v>
      </c>
    </row>
    <row r="539" spans="1:9" ht="17.05" customHeight="1" x14ac:dyDescent="0.4">
      <c r="A539" s="149" t="s">
        <v>231</v>
      </c>
      <c r="B539" s="150">
        <v>2012</v>
      </c>
      <c r="C539" s="182">
        <v>41</v>
      </c>
      <c r="D539" s="149" t="s">
        <v>243</v>
      </c>
      <c r="E539" s="151">
        <v>0.52469485999999999</v>
      </c>
      <c r="F539" s="152">
        <v>0.34919699999999998</v>
      </c>
      <c r="G539" s="151">
        <v>0.12610814000000001</v>
      </c>
      <c r="H539" s="184">
        <v>84</v>
      </c>
      <c r="I539" s="184">
        <v>9</v>
      </c>
    </row>
    <row r="540" spans="1:9" ht="17.05" customHeight="1" x14ac:dyDescent="0.4">
      <c r="A540" s="149" t="s">
        <v>231</v>
      </c>
      <c r="B540" s="150">
        <v>2012</v>
      </c>
      <c r="C540" s="182">
        <v>42</v>
      </c>
      <c r="D540" s="149" t="s">
        <v>70</v>
      </c>
      <c r="E540" s="151">
        <v>0.94552016000000005</v>
      </c>
      <c r="F540" s="152">
        <v>2.85837E-2</v>
      </c>
      <c r="G540" s="151">
        <v>2.589615E-2</v>
      </c>
      <c r="H540" s="184">
        <v>93</v>
      </c>
      <c r="I540" s="184">
        <v>0</v>
      </c>
    </row>
    <row r="541" spans="1:9" ht="17.05" customHeight="1" x14ac:dyDescent="0.4">
      <c r="A541" s="149" t="s">
        <v>231</v>
      </c>
      <c r="B541" s="150">
        <v>2012</v>
      </c>
      <c r="C541" s="182">
        <v>43</v>
      </c>
      <c r="D541" s="149" t="s">
        <v>71</v>
      </c>
      <c r="E541" s="151">
        <v>0.72850254000000003</v>
      </c>
      <c r="F541" s="152">
        <v>0.20268029000000001</v>
      </c>
      <c r="G541" s="151">
        <v>6.8817169999999997E-2</v>
      </c>
      <c r="H541" s="184">
        <v>93</v>
      </c>
      <c r="I541" s="184">
        <v>0</v>
      </c>
    </row>
    <row r="542" spans="1:9" ht="17.05" customHeight="1" x14ac:dyDescent="0.4">
      <c r="A542" s="149" t="s">
        <v>231</v>
      </c>
      <c r="B542" s="150">
        <v>2012</v>
      </c>
      <c r="C542" s="182">
        <v>44</v>
      </c>
      <c r="D542" s="149" t="s">
        <v>72</v>
      </c>
      <c r="E542" s="151">
        <v>0.79450642999999999</v>
      </c>
      <c r="F542" s="152">
        <v>0.1148628</v>
      </c>
      <c r="G542" s="151">
        <v>9.0630769999999999E-2</v>
      </c>
      <c r="H542" s="184">
        <v>91</v>
      </c>
      <c r="I542" s="184">
        <v>2</v>
      </c>
    </row>
    <row r="543" spans="1:9" ht="17.05" customHeight="1" x14ac:dyDescent="0.4">
      <c r="A543" s="149" t="s">
        <v>231</v>
      </c>
      <c r="B543" s="150">
        <v>2012</v>
      </c>
      <c r="C543" s="182">
        <v>45</v>
      </c>
      <c r="D543" s="149" t="s">
        <v>73</v>
      </c>
      <c r="E543" s="151">
        <v>0.79975783</v>
      </c>
      <c r="F543" s="152">
        <v>0.14609426</v>
      </c>
      <c r="G543" s="151">
        <v>5.414791E-2</v>
      </c>
      <c r="H543" s="184">
        <v>87</v>
      </c>
      <c r="I543" s="184">
        <v>5</v>
      </c>
    </row>
    <row r="544" spans="1:9" ht="17.05" customHeight="1" x14ac:dyDescent="0.4">
      <c r="A544" s="149" t="s">
        <v>231</v>
      </c>
      <c r="B544" s="150">
        <v>2012</v>
      </c>
      <c r="C544" s="182">
        <v>46</v>
      </c>
      <c r="D544" s="149" t="s">
        <v>74</v>
      </c>
      <c r="E544" s="151">
        <v>0.85168151000000003</v>
      </c>
      <c r="F544" s="152">
        <v>9.9446160000000006E-2</v>
      </c>
      <c r="G544" s="151">
        <v>4.8872329999999999E-2</v>
      </c>
      <c r="H544" s="184">
        <v>91</v>
      </c>
      <c r="I544" s="184">
        <v>1</v>
      </c>
    </row>
    <row r="545" spans="1:9" ht="17.05" customHeight="1" x14ac:dyDescent="0.4">
      <c r="A545" s="149" t="s">
        <v>231</v>
      </c>
      <c r="B545" s="150">
        <v>2012</v>
      </c>
      <c r="C545" s="182">
        <v>47</v>
      </c>
      <c r="D545" s="149" t="s">
        <v>75</v>
      </c>
      <c r="E545" s="151">
        <v>0.85388450999999999</v>
      </c>
      <c r="F545" s="152">
        <v>9.2855800000000002E-2</v>
      </c>
      <c r="G545" s="151">
        <v>5.3259689999999998E-2</v>
      </c>
      <c r="H545" s="184">
        <v>92</v>
      </c>
      <c r="I545" s="184">
        <v>0</v>
      </c>
    </row>
    <row r="546" spans="1:9" ht="17.05" customHeight="1" x14ac:dyDescent="0.4">
      <c r="A546" s="149" t="s">
        <v>231</v>
      </c>
      <c r="B546" s="150">
        <v>2012</v>
      </c>
      <c r="C546" s="182">
        <v>48</v>
      </c>
      <c r="D546" s="149" t="s">
        <v>76</v>
      </c>
      <c r="E546" s="151">
        <v>0.92665167999999998</v>
      </c>
      <c r="F546" s="152">
        <v>3.159965E-2</v>
      </c>
      <c r="G546" s="151">
        <v>4.1748670000000002E-2</v>
      </c>
      <c r="H546" s="184">
        <v>93</v>
      </c>
      <c r="I546" s="184" t="s">
        <v>233</v>
      </c>
    </row>
    <row r="547" spans="1:9" ht="17.05" customHeight="1" x14ac:dyDescent="0.4">
      <c r="A547" s="149" t="s">
        <v>231</v>
      </c>
      <c r="B547" s="150">
        <v>2012</v>
      </c>
      <c r="C547" s="182">
        <v>49</v>
      </c>
      <c r="D547" s="149" t="s">
        <v>77</v>
      </c>
      <c r="E547" s="151">
        <v>0.89492556999999995</v>
      </c>
      <c r="F547" s="152">
        <v>5.2519879999999998E-2</v>
      </c>
      <c r="G547" s="151">
        <v>5.2554549999999998E-2</v>
      </c>
      <c r="H547" s="184">
        <v>93</v>
      </c>
      <c r="I547" s="184" t="s">
        <v>233</v>
      </c>
    </row>
    <row r="548" spans="1:9" ht="17.05" customHeight="1" x14ac:dyDescent="0.4">
      <c r="A548" s="149" t="s">
        <v>231</v>
      </c>
      <c r="B548" s="150">
        <v>2012</v>
      </c>
      <c r="C548" s="182">
        <v>50</v>
      </c>
      <c r="D548" s="149" t="s">
        <v>78</v>
      </c>
      <c r="E548" s="151">
        <v>0.88065104999999999</v>
      </c>
      <c r="F548" s="152">
        <v>7.5545399999999999E-2</v>
      </c>
      <c r="G548" s="151">
        <v>4.3803549999999997E-2</v>
      </c>
      <c r="H548" s="184">
        <v>93</v>
      </c>
      <c r="I548" s="184" t="s">
        <v>233</v>
      </c>
    </row>
    <row r="549" spans="1:9" ht="17.05" customHeight="1" x14ac:dyDescent="0.4">
      <c r="A549" s="149" t="s">
        <v>231</v>
      </c>
      <c r="B549" s="150">
        <v>2012</v>
      </c>
      <c r="C549" s="182">
        <v>51</v>
      </c>
      <c r="D549" s="149" t="s">
        <v>79</v>
      </c>
      <c r="E549" s="151">
        <v>0.90207159000000003</v>
      </c>
      <c r="F549" s="152">
        <v>3.9646689999999998E-2</v>
      </c>
      <c r="G549" s="151">
        <v>5.8281720000000002E-2</v>
      </c>
      <c r="H549" s="184">
        <v>93</v>
      </c>
      <c r="I549" s="184" t="s">
        <v>233</v>
      </c>
    </row>
    <row r="550" spans="1:9" ht="17.05" customHeight="1" x14ac:dyDescent="0.4">
      <c r="A550" s="149" t="s">
        <v>240</v>
      </c>
      <c r="B550" s="150">
        <v>2012</v>
      </c>
      <c r="C550" s="182">
        <v>52</v>
      </c>
      <c r="D550" s="149" t="s">
        <v>80</v>
      </c>
      <c r="E550" s="151">
        <v>0.88076679000000002</v>
      </c>
      <c r="F550" s="152">
        <v>8.6792289999999994E-2</v>
      </c>
      <c r="G550" s="151">
        <v>3.2440919999999998E-2</v>
      </c>
      <c r="H550" s="184">
        <v>93</v>
      </c>
      <c r="I550" s="184" t="s">
        <v>233</v>
      </c>
    </row>
    <row r="551" spans="1:9" ht="35.049999999999997" customHeight="1" x14ac:dyDescent="0.4">
      <c r="A551" s="149" t="s">
        <v>231</v>
      </c>
      <c r="B551" s="150">
        <v>2012</v>
      </c>
      <c r="C551" s="182">
        <v>53</v>
      </c>
      <c r="D551" s="149" t="s">
        <v>81</v>
      </c>
      <c r="E551" s="151">
        <v>0.55789548</v>
      </c>
      <c r="F551" s="152">
        <v>0.24774700999999999</v>
      </c>
      <c r="G551" s="151">
        <v>0.19435749999999999</v>
      </c>
      <c r="H551" s="184">
        <v>91</v>
      </c>
      <c r="I551" s="184">
        <v>2</v>
      </c>
    </row>
    <row r="552" spans="1:9" ht="17.05" customHeight="1" x14ac:dyDescent="0.4">
      <c r="A552" s="149" t="s">
        <v>231</v>
      </c>
      <c r="B552" s="150">
        <v>2012</v>
      </c>
      <c r="C552" s="182">
        <v>54</v>
      </c>
      <c r="D552" s="149" t="s">
        <v>82</v>
      </c>
      <c r="E552" s="151">
        <v>0.55078254999999998</v>
      </c>
      <c r="F552" s="152">
        <v>0.32363626000000001</v>
      </c>
      <c r="G552" s="151">
        <v>0.1255812</v>
      </c>
      <c r="H552" s="184">
        <v>91</v>
      </c>
      <c r="I552" s="184">
        <v>2</v>
      </c>
    </row>
    <row r="553" spans="1:9" ht="17.05" customHeight="1" x14ac:dyDescent="0.4">
      <c r="A553" s="149" t="s">
        <v>231</v>
      </c>
      <c r="B553" s="150">
        <v>2012</v>
      </c>
      <c r="C553" s="182">
        <v>55</v>
      </c>
      <c r="D553" s="149" t="s">
        <v>83</v>
      </c>
      <c r="E553" s="151">
        <v>0.78528814999999996</v>
      </c>
      <c r="F553" s="152">
        <v>0.13847145</v>
      </c>
      <c r="G553" s="151">
        <v>7.62404E-2</v>
      </c>
      <c r="H553" s="184">
        <v>83</v>
      </c>
      <c r="I553" s="184">
        <v>9</v>
      </c>
    </row>
    <row r="554" spans="1:9" ht="17.05" customHeight="1" x14ac:dyDescent="0.4">
      <c r="A554" s="149" t="s">
        <v>231</v>
      </c>
      <c r="B554" s="150">
        <v>2012</v>
      </c>
      <c r="C554" s="182">
        <v>56</v>
      </c>
      <c r="D554" s="149" t="s">
        <v>404</v>
      </c>
      <c r="E554" s="151">
        <v>0.66943659</v>
      </c>
      <c r="F554" s="152">
        <v>0.18571038000000001</v>
      </c>
      <c r="G554" s="151">
        <v>0.14485302999999999</v>
      </c>
      <c r="H554" s="184">
        <v>91</v>
      </c>
      <c r="I554" s="184">
        <v>1</v>
      </c>
    </row>
    <row r="555" spans="1:9" ht="35.049999999999997" customHeight="1" x14ac:dyDescent="0.4">
      <c r="A555" s="149" t="s">
        <v>231</v>
      </c>
      <c r="B555" s="150">
        <v>2012</v>
      </c>
      <c r="C555" s="182">
        <v>57</v>
      </c>
      <c r="D555" s="149" t="s">
        <v>85</v>
      </c>
      <c r="E555" s="151">
        <v>0.57338162000000004</v>
      </c>
      <c r="F555" s="152">
        <v>0.30629814</v>
      </c>
      <c r="G555" s="151">
        <v>0.12032023</v>
      </c>
      <c r="H555" s="184">
        <v>81</v>
      </c>
      <c r="I555" s="184">
        <v>11</v>
      </c>
    </row>
    <row r="556" spans="1:9" ht="35.049999999999997" customHeight="1" x14ac:dyDescent="0.4">
      <c r="A556" s="149" t="s">
        <v>231</v>
      </c>
      <c r="B556" s="150">
        <v>2012</v>
      </c>
      <c r="C556" s="182">
        <v>58</v>
      </c>
      <c r="D556" s="149" t="s">
        <v>141</v>
      </c>
      <c r="E556" s="151">
        <v>0.49525636000000001</v>
      </c>
      <c r="F556" s="152">
        <v>0.22846575999999999</v>
      </c>
      <c r="G556" s="151">
        <v>0.27627787999999998</v>
      </c>
      <c r="H556" s="184">
        <v>90</v>
      </c>
      <c r="I556" s="184">
        <v>2</v>
      </c>
    </row>
    <row r="557" spans="1:9" ht="17.05" customHeight="1" x14ac:dyDescent="0.4">
      <c r="A557" s="149" t="s">
        <v>231</v>
      </c>
      <c r="B557" s="150">
        <v>2012</v>
      </c>
      <c r="C557" s="182">
        <v>59</v>
      </c>
      <c r="D557" s="149" t="s">
        <v>86</v>
      </c>
      <c r="E557" s="151">
        <v>0.50850565000000003</v>
      </c>
      <c r="F557" s="152">
        <v>0.26188314000000001</v>
      </c>
      <c r="G557" s="151">
        <v>0.22961121000000001</v>
      </c>
      <c r="H557" s="184">
        <v>90</v>
      </c>
      <c r="I557" s="184">
        <v>3</v>
      </c>
    </row>
    <row r="558" spans="1:9" ht="35.049999999999997" customHeight="1" x14ac:dyDescent="0.4">
      <c r="A558" s="149" t="s">
        <v>240</v>
      </c>
      <c r="B558" s="150">
        <v>2012</v>
      </c>
      <c r="C558" s="182">
        <v>60</v>
      </c>
      <c r="D558" s="149" t="s">
        <v>87</v>
      </c>
      <c r="E558" s="151">
        <v>0.75761802</v>
      </c>
      <c r="F558" s="152">
        <v>0.18534672999999999</v>
      </c>
      <c r="G558" s="151">
        <v>5.7035250000000003E-2</v>
      </c>
      <c r="H558" s="184">
        <v>81</v>
      </c>
      <c r="I558" s="184">
        <v>12</v>
      </c>
    </row>
    <row r="559" spans="1:9" ht="17.05" customHeight="1" x14ac:dyDescent="0.4">
      <c r="A559" s="149" t="s">
        <v>231</v>
      </c>
      <c r="B559" s="150">
        <v>2012</v>
      </c>
      <c r="C559" s="182">
        <v>61</v>
      </c>
      <c r="D559" s="149" t="s">
        <v>88</v>
      </c>
      <c r="E559" s="151">
        <v>0.65674547999999999</v>
      </c>
      <c r="F559" s="152">
        <v>0.24720740999999999</v>
      </c>
      <c r="G559" s="151">
        <v>9.6047110000000005E-2</v>
      </c>
      <c r="H559" s="184">
        <v>88</v>
      </c>
      <c r="I559" s="184">
        <v>4</v>
      </c>
    </row>
    <row r="560" spans="1:9" ht="17.05" customHeight="1" x14ac:dyDescent="0.4">
      <c r="A560" s="149" t="s">
        <v>231</v>
      </c>
      <c r="B560" s="150">
        <v>2012</v>
      </c>
      <c r="C560" s="182">
        <v>62</v>
      </c>
      <c r="D560" s="149" t="s">
        <v>171</v>
      </c>
      <c r="E560" s="151">
        <v>0.72006882999999999</v>
      </c>
      <c r="F560" s="152">
        <v>0.23354963000000001</v>
      </c>
      <c r="G560" s="151">
        <v>4.6381539999999999E-2</v>
      </c>
      <c r="H560" s="184">
        <v>83</v>
      </c>
      <c r="I560" s="184">
        <v>10</v>
      </c>
    </row>
    <row r="561" spans="1:9" ht="35.049999999999997" customHeight="1" x14ac:dyDescent="0.4">
      <c r="A561" s="149" t="s">
        <v>245</v>
      </c>
      <c r="B561" s="150">
        <v>2012</v>
      </c>
      <c r="C561" s="182">
        <v>63</v>
      </c>
      <c r="D561" s="149" t="s">
        <v>246</v>
      </c>
      <c r="E561" s="151">
        <v>0.52316372</v>
      </c>
      <c r="F561" s="152">
        <v>0.31782043999999998</v>
      </c>
      <c r="G561" s="151">
        <v>0.15901583999999999</v>
      </c>
      <c r="H561" s="184">
        <v>93</v>
      </c>
      <c r="I561" s="184" t="s">
        <v>233</v>
      </c>
    </row>
    <row r="562" spans="1:9" ht="35.049999999999997" customHeight="1" x14ac:dyDescent="0.4">
      <c r="A562" s="149" t="s">
        <v>245</v>
      </c>
      <c r="B562" s="150">
        <v>2012</v>
      </c>
      <c r="C562" s="182">
        <v>64</v>
      </c>
      <c r="D562" s="149" t="s">
        <v>247</v>
      </c>
      <c r="E562" s="151">
        <v>0.48847167000000002</v>
      </c>
      <c r="F562" s="152">
        <v>0.27242522000000002</v>
      </c>
      <c r="G562" s="151">
        <v>0.23910311000000001</v>
      </c>
      <c r="H562" s="184">
        <v>93</v>
      </c>
      <c r="I562" s="184" t="s">
        <v>233</v>
      </c>
    </row>
    <row r="563" spans="1:9" ht="35.049999999999997" customHeight="1" x14ac:dyDescent="0.4">
      <c r="A563" s="149" t="s">
        <v>245</v>
      </c>
      <c r="B563" s="150">
        <v>2012</v>
      </c>
      <c r="C563" s="182">
        <v>65</v>
      </c>
      <c r="D563" s="149" t="s">
        <v>248</v>
      </c>
      <c r="E563" s="151">
        <v>0.67313054999999999</v>
      </c>
      <c r="F563" s="152">
        <v>0.21035511000000001</v>
      </c>
      <c r="G563" s="151">
        <v>0.11651433999999999</v>
      </c>
      <c r="H563" s="184">
        <v>93</v>
      </c>
      <c r="I563" s="184" t="s">
        <v>233</v>
      </c>
    </row>
    <row r="564" spans="1:9" ht="35.049999999999997" customHeight="1" x14ac:dyDescent="0.4">
      <c r="A564" s="149" t="s">
        <v>245</v>
      </c>
      <c r="B564" s="150">
        <v>2012</v>
      </c>
      <c r="C564" s="182">
        <v>66</v>
      </c>
      <c r="D564" s="149" t="s">
        <v>91</v>
      </c>
      <c r="E564" s="151">
        <v>0.50166761999999998</v>
      </c>
      <c r="F564" s="152">
        <v>0.35223925</v>
      </c>
      <c r="G564" s="151">
        <v>0.14609311999999999</v>
      </c>
      <c r="H564" s="184">
        <v>92</v>
      </c>
      <c r="I564" s="184" t="s">
        <v>233</v>
      </c>
    </row>
    <row r="565" spans="1:9" ht="35.049999999999997" customHeight="1" x14ac:dyDescent="0.4">
      <c r="A565" s="149" t="s">
        <v>245</v>
      </c>
      <c r="B565" s="150">
        <v>2012</v>
      </c>
      <c r="C565" s="182">
        <v>67</v>
      </c>
      <c r="D565" s="149" t="s">
        <v>92</v>
      </c>
      <c r="E565" s="151">
        <v>0.39345460999999998</v>
      </c>
      <c r="F565" s="152">
        <v>0.32557528000000002</v>
      </c>
      <c r="G565" s="151">
        <v>0.2809701</v>
      </c>
      <c r="H565" s="184">
        <v>91</v>
      </c>
      <c r="I565" s="184" t="s">
        <v>233</v>
      </c>
    </row>
    <row r="566" spans="1:9" ht="35.049999999999997" customHeight="1" x14ac:dyDescent="0.4">
      <c r="A566" s="149" t="s">
        <v>245</v>
      </c>
      <c r="B566" s="150">
        <v>2012</v>
      </c>
      <c r="C566" s="182">
        <v>68</v>
      </c>
      <c r="D566" s="149" t="s">
        <v>93</v>
      </c>
      <c r="E566" s="151">
        <v>0.59291676000000004</v>
      </c>
      <c r="F566" s="152">
        <v>0.28197635999999998</v>
      </c>
      <c r="G566" s="151">
        <v>0.12510688</v>
      </c>
      <c r="H566" s="184">
        <v>92</v>
      </c>
      <c r="I566" s="184" t="s">
        <v>233</v>
      </c>
    </row>
    <row r="567" spans="1:9" ht="35.049999999999997" customHeight="1" x14ac:dyDescent="0.4">
      <c r="A567" s="149" t="s">
        <v>245</v>
      </c>
      <c r="B567" s="150">
        <v>2012</v>
      </c>
      <c r="C567" s="182">
        <v>69</v>
      </c>
      <c r="D567" s="149" t="s">
        <v>249</v>
      </c>
      <c r="E567" s="151">
        <v>0.78372596000000005</v>
      </c>
      <c r="F567" s="152">
        <v>0.1404493</v>
      </c>
      <c r="G567" s="151">
        <v>7.5824740000000002E-2</v>
      </c>
      <c r="H567" s="184">
        <v>93</v>
      </c>
      <c r="I567" s="184" t="s">
        <v>233</v>
      </c>
    </row>
    <row r="568" spans="1:9" ht="35.049999999999997" customHeight="1" x14ac:dyDescent="0.4">
      <c r="A568" s="149" t="s">
        <v>245</v>
      </c>
      <c r="B568" s="150">
        <v>2012</v>
      </c>
      <c r="C568" s="182">
        <v>70</v>
      </c>
      <c r="D568" s="149" t="s">
        <v>95</v>
      </c>
      <c r="E568" s="151">
        <v>0.63350589000000002</v>
      </c>
      <c r="F568" s="152">
        <v>0.15541566000000001</v>
      </c>
      <c r="G568" s="151">
        <v>0.21107845</v>
      </c>
      <c r="H568" s="184">
        <v>92</v>
      </c>
      <c r="I568" s="184" t="s">
        <v>233</v>
      </c>
    </row>
    <row r="569" spans="1:9" ht="35.049999999999997" customHeight="1" x14ac:dyDescent="0.4">
      <c r="A569" s="149" t="s">
        <v>245</v>
      </c>
      <c r="B569" s="150">
        <v>2012</v>
      </c>
      <c r="C569" s="182">
        <v>71</v>
      </c>
      <c r="D569" s="149" t="s">
        <v>250</v>
      </c>
      <c r="E569" s="151">
        <v>0.68228991000000005</v>
      </c>
      <c r="F569" s="152">
        <v>0.22031249999999999</v>
      </c>
      <c r="G569" s="151">
        <v>9.7397590000000006E-2</v>
      </c>
      <c r="H569" s="184">
        <v>93</v>
      </c>
      <c r="I569" s="184" t="s">
        <v>233</v>
      </c>
    </row>
    <row r="571" spans="1:9" ht="16" customHeight="1" x14ac:dyDescent="0.35">
      <c r="A571" s="155" t="s">
        <v>251</v>
      </c>
    </row>
    <row r="572" spans="1:9" ht="16" customHeight="1" x14ac:dyDescent="0.35">
      <c r="A572" s="155" t="s">
        <v>252</v>
      </c>
    </row>
    <row r="573" spans="1:9" ht="16" customHeight="1" x14ac:dyDescent="0.35">
      <c r="A573" s="155" t="s">
        <v>253</v>
      </c>
    </row>
    <row r="574" spans="1:9" ht="16" customHeight="1" x14ac:dyDescent="0.35">
      <c r="A574" s="155" t="s">
        <v>254</v>
      </c>
    </row>
    <row r="575" spans="1:9" ht="16" customHeight="1" x14ac:dyDescent="0.35">
      <c r="A575" s="155" t="s">
        <v>341</v>
      </c>
    </row>
  </sheetData>
  <pageMargins left="0.5" right="0.5" top="0.5" bottom="0.5" header="0" footer="0"/>
  <pageSetup orientation="portrait" horizontalDpi="300" verticalDpi="300"/>
  <headerFooter>
    <oddHeader>Trend Core Survey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28ca8f-963b-4aff-9659-34cc323c1ff5">
      <Value>123</Value>
    </TaxCatchAll>
    <CaseNumber xmlns="1628ca8f-963b-4aff-9659-34cc323c1ff5" xsi:nil="true"/>
    <FiscalYear xmlns="1628ca8f-963b-4aff-9659-34cc323c1ff5">FY19</FiscalYear>
    <LocationCity xmlns="1628ca8f-963b-4aff-9659-34cc323c1ff5" xsi:nil="true"/>
    <e923f19dc0aa44debdc2610266c2ccaf xmlns="1628ca8f-963b-4aff-9659-34cc323c1ff5">
      <Terms xmlns="http://schemas.microsoft.com/office/infopath/2007/PartnerControls"/>
    </e923f19dc0aa44debdc2610266c2ccaf>
    <m9f7a7447bf44667ad0e2e7b3d0606bb xmlns="1628ca8f-963b-4aff-9659-34cc323c1ff5">
      <Terms xmlns="http://schemas.microsoft.com/office/infopath/2007/PartnerControls"/>
    </m9f7a7447bf44667ad0e2e7b3d0606bb>
    <i7601a80b88942cd8ac855e7c3acdcab xmlns="1628ca8f-963b-4aff-9659-34cc323c1f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Federal Employee Viewpoints Survey Results</TermName>
          <TermId xmlns="http://schemas.microsoft.com/office/infopath/2007/PartnerControls">2253e2f4-d39b-4d29-9614-cff2ebf653de</TermId>
        </TermInfo>
      </Terms>
    </i7601a80b88942cd8ac855e7c3acdcab>
    <DocumentDate xmlns="1628ca8f-963b-4aff-9659-34cc323c1ff5">2019-08-01T04:00:00+00:00</Documen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sources" ma:contentTypeID="0x0101001A53683F3E22394A90D8C407B966D3F00600DD20E1148FA5884BB5848CB5251E140E" ma:contentTypeVersion="12" ma:contentTypeDescription="" ma:contentTypeScope="" ma:versionID="b235fa2f2c1b73609707722250ffe995">
  <xsd:schema xmlns:xsd="http://www.w3.org/2001/XMLSchema" xmlns:xs="http://www.w3.org/2001/XMLSchema" xmlns:p="http://schemas.microsoft.com/office/2006/metadata/properties" xmlns:ns2="1628ca8f-963b-4aff-9659-34cc323c1ff5" targetNamespace="http://schemas.microsoft.com/office/2006/metadata/properties" ma:root="true" ma:fieldsID="e78462ce41dc1d48441927aeb96e58e2" ns2:_="">
    <xsd:import namespace="1628ca8f-963b-4aff-9659-34cc323c1ff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aseNumber" minOccurs="0"/>
                <xsd:element ref="ns2:FiscalYear" minOccurs="0"/>
                <xsd:element ref="ns2:TaxCatchAll" minOccurs="0"/>
                <xsd:element ref="ns2:LocationCity" minOccurs="0"/>
                <xsd:element ref="ns2:m9f7a7447bf44667ad0e2e7b3d0606bb" minOccurs="0"/>
                <xsd:element ref="ns2:TaxCatchAllLabel" minOccurs="0"/>
                <xsd:element ref="ns2:e923f19dc0aa44debdc2610266c2ccaf" minOccurs="0"/>
                <xsd:element ref="ns2:i7601a80b88942cd8ac855e7c3acdc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8ca8f-963b-4aff-9659-34cc323c1ff5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format="DateOnly" ma:indexed="true" ma:internalName="DocumentDate" ma:readOnly="false">
      <xsd:simpleType>
        <xsd:restriction base="dms:DateTime"/>
      </xsd:simpleType>
    </xsd:element>
    <xsd:element name="CaseNumber" ma:index="9" nillable="true" ma:displayName="Case Number" ma:internalName="CaseNumber" ma:readOnly="false">
      <xsd:simpleType>
        <xsd:restriction base="dms:Text">
          <xsd:maxLength value="255"/>
        </xsd:restriction>
      </xsd:simpleType>
    </xsd:element>
    <xsd:element name="FiscalYear" ma:index="10" nillable="true" ma:displayName="Fiscal Year" ma:default="FY22" ma:format="Dropdown" ma:internalName="FiscalYear" ma:readOnly="false">
      <xsd:simpleType>
        <xsd:restriction base="dms:Choice">
          <xsd:enumeration value="FY09"/>
          <xsd:enumeration value="FY10"/>
          <xsd:enumeration value="FY11"/>
          <xsd:enumeration value="FY12"/>
          <xsd:enumeration value="FY13"/>
          <xsd:enumeration value="FY14"/>
          <xsd:enumeration value="FY15"/>
          <xsd:enumeration value="FY16"/>
          <xsd:enumeration value="FY17"/>
          <xsd:enumeration value="FY18"/>
          <xsd:enumeration value="FY19"/>
          <xsd:enumeration value="FY20"/>
          <xsd:enumeration value="FY21"/>
          <xsd:enumeration value="FY22"/>
          <xsd:enumeration value="FY23"/>
          <xsd:enumeration value="FY24"/>
          <xsd:enumeration value="FY25"/>
        </xsd:restriction>
      </xsd:simpleType>
    </xsd:element>
    <xsd:element name="TaxCatchAll" ma:index="11" nillable="true" ma:displayName="Taxonomy Catch All Column" ma:hidden="true" ma:list="{de961ad2-3a7e-46c2-8b0d-9072bb7ebd88}" ma:internalName="TaxCatchAll" ma:readOnly="false" ma:showField="CatchAllData" ma:web="1628ca8f-963b-4aff-9659-34cc323c1f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ocationCity" ma:index="14" nillable="true" ma:displayName="Location - City" ma:internalName="LocationCity" ma:readOnly="false">
      <xsd:simpleType>
        <xsd:restriction base="dms:Text">
          <xsd:maxLength value="255"/>
        </xsd:restriction>
      </xsd:simpleType>
    </xsd:element>
    <xsd:element name="m9f7a7447bf44667ad0e2e7b3d0606bb" ma:index="16" nillable="true" ma:taxonomy="true" ma:internalName="m9f7a7447bf44667ad0e2e7b3d0606bb" ma:taxonomyFieldName="Agency" ma:displayName="Agency" ma:readOnly="false" ma:fieldId="{69f7a744-7bf4-4667-ad0e-2e7b3d0606bb}" ma:taxonomyMulti="true" ma:sspId="b04134a7-f04d-43c9-9644-eeb6bcf79e06" ma:termSetId="17a63828-1953-42ff-9953-9641d00fd6f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7" nillable="true" ma:displayName="Taxonomy Catch All Column1" ma:hidden="true" ma:list="{de961ad2-3a7e-46c2-8b0d-9072bb7ebd88}" ma:internalName="TaxCatchAllLabel" ma:readOnly="true" ma:showField="CatchAllDataLabel" ma:web="1628ca8f-963b-4aff-9659-34cc323c1f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923f19dc0aa44debdc2610266c2ccaf" ma:index="18" nillable="true" ma:taxonomy="true" ma:internalName="e923f19dc0aa44debdc2610266c2ccaf" ma:taxonomyFieldName="LocationState" ma:displayName="Location - State" ma:readOnly="false" ma:fieldId="{e923f19d-c0aa-44de-bdc2-610266c2ccaf}" ma:taxonomyMulti="true" ma:sspId="b04134a7-f04d-43c9-9644-eeb6bcf79e06" ma:termSetId="8543b69b-dabe-49de-9e77-b1f2a9f63c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601a80b88942cd8ac855e7c3acdcab" ma:index="19" nillable="true" ma:taxonomy="true" ma:internalName="i7601a80b88942cd8ac855e7c3acdcab" ma:taxonomyFieldName="Tags" ma:displayName="Tags" ma:readOnly="false" ma:fieldId="{27601a80-b889-42cd-8ac8-55e7c3acdcab}" ma:taxonomyMulti="true" ma:sspId="b04134a7-f04d-43c9-9644-eeb6bcf79e06" ma:termSetId="65432854-7627-4039-8e95-066d4f8f488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4996CC-67B0-4BE8-8121-CEF47BF36637}"/>
</file>

<file path=customXml/itemProps2.xml><?xml version="1.0" encoding="utf-8"?>
<ds:datastoreItem xmlns:ds="http://schemas.openxmlformats.org/officeDocument/2006/customXml" ds:itemID="{D7080056-E713-4428-A68C-70791696CD65}"/>
</file>

<file path=customXml/itemProps3.xml><?xml version="1.0" encoding="utf-8"?>
<ds:datastoreItem xmlns:ds="http://schemas.openxmlformats.org/officeDocument/2006/customXml" ds:itemID="{C2A82ED6-B088-4F62-9321-A22621578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58</vt:i4>
      </vt:variant>
    </vt:vector>
  </HeadingPairs>
  <TitlesOfParts>
    <vt:vector size="68" baseType="lpstr">
      <vt:lpstr>DASHBOARD</vt:lpstr>
      <vt:lpstr>DASHBOARD-Demographics</vt:lpstr>
      <vt:lpstr>DASHBOARD-Trending</vt:lpstr>
      <vt:lpstr>Core Survey</vt:lpstr>
      <vt:lpstr>Performance</vt:lpstr>
      <vt:lpstr>Partial Shutdown</vt:lpstr>
      <vt:lpstr>Telework &amp; Work-Life</vt:lpstr>
      <vt:lpstr>Demographics</vt:lpstr>
      <vt:lpstr>Trend Core Survey</vt:lpstr>
      <vt:lpstr>Item Changes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nrTrendLargestDecrease2016</vt:lpstr>
      <vt:lpstr>nrTrendLargestDecrease2017</vt:lpstr>
      <vt:lpstr>nrTrendLargestDecrease2018</vt:lpstr>
      <vt:lpstr>nrTrendLargestIncrease2016</vt:lpstr>
      <vt:lpstr>nrTrendLargestIncrease2017</vt:lpstr>
      <vt:lpstr>nrTrendLargestIncrease2018</vt:lpstr>
      <vt:lpstr>nrTrendNumDecrease2016</vt:lpstr>
      <vt:lpstr>nrTrendNumDecrease2017</vt:lpstr>
      <vt:lpstr>nrTrendNumDecrease2018</vt:lpstr>
      <vt:lpstr>nrTrendNumIncrease2016</vt:lpstr>
      <vt:lpstr>nrTrendNumIncrease2017</vt:lpstr>
      <vt:lpstr>nrTrendNumIncrease2018</vt:lpstr>
      <vt:lpstr>nrTrendQuestions</vt:lpstr>
      <vt:lpstr>DASHBOARD!Print_Area</vt:lpstr>
      <vt:lpstr>'DASHBOARD-Demographics'!Print_Area</vt:lpstr>
      <vt:lpstr>'DASHBOARD-Trending'!Print_Area</vt:lpstr>
    </vt:vector>
  </TitlesOfParts>
  <Company>Westat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FEVS Results</dc:title>
  <dc:creator>Westat</dc:creator>
  <cp:lastModifiedBy>Gorsak, Mark</cp:lastModifiedBy>
  <dcterms:created xsi:type="dcterms:W3CDTF">2019-05-20T15:05:57Z</dcterms:created>
  <dcterms:modified xsi:type="dcterms:W3CDTF">2019-09-27T14:52:45Z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0x0101001A53683F3E22394A90D8C407B966D3F00600DD20E1148FA5884BB5848CB5251E140E</vt:lpwstr>
  </property>
  <property fmtid="{D5CDD505-2E9C-101B-9397-08002B2CF9AE}" pid="3" name="Agency">
    <vt:lpwstr/>
  </property>
  <property fmtid="{D5CDD505-2E9C-101B-9397-08002B2CF9AE}" pid="4" name="TagsPublicFiles">
    <vt:lpwstr/>
  </property>
  <property fmtid="{D5CDD505-2E9C-101B-9397-08002B2CF9AE}" pid="5" name="LocationState">
    <vt:lpwstr/>
  </property>
  <property fmtid="{D5CDD505-2E9C-101B-9397-08002B2CF9AE}" pid="6" name="Tags">
    <vt:lpwstr>123;#Federal Employee Viewpoints Survey Results|2253e2f4-d39b-4d29-9614-cff2ebf653de</vt:lpwstr>
  </property>
  <property fmtid="{D5CDD505-2E9C-101B-9397-08002B2CF9AE}" pid="8" name="g77ba62e1aa74fc38cff09b46b27eef3">
    <vt:lpwstr/>
  </property>
  <property fmtid="{D5CDD505-2E9C-101B-9397-08002B2CF9AE}" pid="9" name="Associated Files Order">
    <vt:lpwstr/>
  </property>
  <property fmtid="{D5CDD505-2E9C-101B-9397-08002B2CF9AE}" pid="11" name="FiscalYear">
    <vt:lpwstr>FY19</vt:lpwstr>
  </property>
  <property fmtid="{D5CDD505-2E9C-101B-9397-08002B2CF9AE}" pid="15" name="i7601a80b88942cd8ac855e7c3acdcab">
    <vt:lpwstr>Resources:Statutory Reports and Notices:Federal Employee Viewpoints Survey Results|2253e2f4-d39b-4d29-9614-cff2ebf653de</vt:lpwstr>
  </property>
  <property fmtid="{D5CDD505-2E9C-101B-9397-08002B2CF9AE}" pid="16" name="DocumentDate">
    <vt:filetime>2020-08-18T04:00:00Z</vt:filetime>
  </property>
  <property fmtid="{D5CDD505-2E9C-101B-9397-08002B2CF9AE}" pid="19" name="e923f19dc0aa44debdc2610266c2ccaf">
    <vt:lpwstr/>
  </property>
  <property fmtid="{D5CDD505-2E9C-101B-9397-08002B2CF9AE}" pid="20" name="m9f7a7447bf44667ad0e2e7b3d0606bb">
    <vt:lpwstr/>
  </property>
</Properties>
</file>